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sc\Downloads\"/>
    </mc:Choice>
  </mc:AlternateContent>
  <bookViews>
    <workbookView xWindow="0" yWindow="0" windowWidth="20490" windowHeight="7620"/>
  </bookViews>
  <sheets>
    <sheet name="Noter" sheetId="2" r:id="rId1"/>
  </sheets>
  <externalReferences>
    <externalReference r:id="rId2"/>
  </externalReferences>
  <definedNames>
    <definedName name="_xlnm.Print_Area" localSheetId="0">Noter!$A$2:$O$121</definedName>
    <definedName name="_xlnm.Print_Titles" localSheetId="0">Noter!$2:$4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2" l="1"/>
  <c r="H114" i="2" s="1"/>
  <c r="E114" i="2"/>
  <c r="C114" i="2"/>
  <c r="G112" i="2"/>
  <c r="E112" i="2"/>
  <c r="C112" i="2"/>
  <c r="H112" i="2" s="1"/>
  <c r="G111" i="2"/>
  <c r="E111" i="2"/>
  <c r="C111" i="2"/>
  <c r="H111" i="2" s="1"/>
  <c r="G110" i="2"/>
  <c r="E110" i="2"/>
  <c r="C110" i="2"/>
  <c r="H110" i="2" s="1"/>
  <c r="G109" i="2"/>
  <c r="E109" i="2"/>
  <c r="C109" i="2"/>
  <c r="H109" i="2" s="1"/>
  <c r="G108" i="2"/>
  <c r="G113" i="2" s="1"/>
  <c r="G115" i="2" s="1"/>
  <c r="E108" i="2"/>
  <c r="E113" i="2" s="1"/>
  <c r="E115" i="2" s="1"/>
  <c r="C108" i="2"/>
  <c r="C113" i="2" s="1"/>
  <c r="C115" i="2" s="1"/>
  <c r="H107" i="2"/>
  <c r="G104" i="2"/>
  <c r="E104" i="2"/>
  <c r="C104" i="2"/>
  <c r="H103" i="2"/>
  <c r="H104" i="2" s="1"/>
  <c r="H102" i="2"/>
  <c r="H101" i="2"/>
  <c r="G97" i="2"/>
  <c r="E97" i="2"/>
  <c r="C97" i="2"/>
  <c r="H97" i="2" s="1"/>
  <c r="H96" i="2"/>
  <c r="H95" i="2"/>
  <c r="G95" i="2"/>
  <c r="E95" i="2"/>
  <c r="C95" i="2"/>
  <c r="A95" i="2"/>
  <c r="G94" i="2"/>
  <c r="E94" i="2"/>
  <c r="C94" i="2"/>
  <c r="H94" i="2" s="1"/>
  <c r="A94" i="2"/>
  <c r="G93" i="2"/>
  <c r="E93" i="2"/>
  <c r="C93" i="2"/>
  <c r="H93" i="2" s="1"/>
  <c r="A93" i="2"/>
  <c r="G92" i="2"/>
  <c r="G98" i="2" s="1"/>
  <c r="E92" i="2"/>
  <c r="C92" i="2"/>
  <c r="H92" i="2" s="1"/>
  <c r="A92" i="2"/>
  <c r="H91" i="2"/>
  <c r="G91" i="2"/>
  <c r="E91" i="2"/>
  <c r="E98" i="2" s="1"/>
  <c r="C91" i="2"/>
  <c r="C98" i="2" s="1"/>
  <c r="A91" i="2"/>
  <c r="L86" i="2"/>
  <c r="L88" i="2" s="1"/>
  <c r="G86" i="2"/>
  <c r="E86" i="2"/>
  <c r="E88" i="2" s="1"/>
  <c r="C86" i="2"/>
  <c r="C88" i="2" s="1"/>
  <c r="H85" i="2"/>
  <c r="H84" i="2"/>
  <c r="H83" i="2"/>
  <c r="H82" i="2"/>
  <c r="N81" i="2"/>
  <c r="N86" i="2" s="1"/>
  <c r="N88" i="2" s="1"/>
  <c r="L81" i="2"/>
  <c r="J81" i="2"/>
  <c r="J86" i="2" s="1"/>
  <c r="J88" i="2" s="1"/>
  <c r="H80" i="2"/>
  <c r="H79" i="2"/>
  <c r="H78" i="2"/>
  <c r="H77" i="2"/>
  <c r="H75" i="2"/>
  <c r="H86" i="2" s="1"/>
  <c r="G72" i="2"/>
  <c r="E72" i="2"/>
  <c r="C72" i="2"/>
  <c r="H71" i="2"/>
  <c r="H70" i="2"/>
  <c r="H69" i="2"/>
  <c r="H68" i="2"/>
  <c r="H67" i="2"/>
  <c r="H66" i="2"/>
  <c r="H72" i="2" s="1"/>
  <c r="N63" i="2"/>
  <c r="L63" i="2"/>
  <c r="J63" i="2"/>
  <c r="G63" i="2"/>
  <c r="E63" i="2"/>
  <c r="C63" i="2"/>
  <c r="H62" i="2"/>
  <c r="H61" i="2"/>
  <c r="H60" i="2"/>
  <c r="H56" i="2"/>
  <c r="H63" i="2" s="1"/>
  <c r="N53" i="2"/>
  <c r="L53" i="2"/>
  <c r="J53" i="2"/>
  <c r="E53" i="2"/>
  <c r="C53" i="2"/>
  <c r="H52" i="2"/>
  <c r="H51" i="2"/>
  <c r="H50" i="2"/>
  <c r="G49" i="2"/>
  <c r="H49" i="2" s="1"/>
  <c r="C49" i="2"/>
  <c r="H43" i="2"/>
  <c r="H53" i="2" s="1"/>
  <c r="G39" i="2"/>
  <c r="E39" i="2"/>
  <c r="C39" i="2"/>
  <c r="H38" i="2"/>
  <c r="H37" i="2"/>
  <c r="H36" i="2"/>
  <c r="H35" i="2"/>
  <c r="H34" i="2"/>
  <c r="H33" i="2"/>
  <c r="H32" i="2"/>
  <c r="H31" i="2"/>
  <c r="H30" i="2"/>
  <c r="H39" i="2" s="1"/>
  <c r="G27" i="2"/>
  <c r="E27" i="2"/>
  <c r="C27" i="2"/>
  <c r="H26" i="2"/>
  <c r="H25" i="2"/>
  <c r="H24" i="2"/>
  <c r="H23" i="2"/>
  <c r="H22" i="2"/>
  <c r="H21" i="2"/>
  <c r="H20" i="2"/>
  <c r="H27" i="2" s="1"/>
  <c r="C17" i="2"/>
  <c r="M16" i="2"/>
  <c r="N17" i="2" s="1"/>
  <c r="K16" i="2"/>
  <c r="L17" i="2" s="1"/>
  <c r="I16" i="2"/>
  <c r="J17" i="2" s="1"/>
  <c r="F16" i="2"/>
  <c r="G17" i="2" s="1"/>
  <c r="D16" i="2"/>
  <c r="E17" i="2" s="1"/>
  <c r="B16" i="2"/>
  <c r="N15" i="2"/>
  <c r="L15" i="2"/>
  <c r="J15" i="2"/>
  <c r="G15" i="2"/>
  <c r="E15" i="2"/>
  <c r="C15" i="2"/>
  <c r="H15" i="2" s="1"/>
  <c r="N14" i="2"/>
  <c r="L14" i="2"/>
  <c r="J14" i="2"/>
  <c r="H14" i="2"/>
  <c r="G14" i="2"/>
  <c r="E14" i="2"/>
  <c r="C14" i="2"/>
  <c r="N13" i="2"/>
  <c r="L13" i="2"/>
  <c r="J13" i="2"/>
  <c r="G13" i="2"/>
  <c r="E13" i="2"/>
  <c r="C13" i="2"/>
  <c r="H13" i="2" s="1"/>
  <c r="N12" i="2"/>
  <c r="L12" i="2"/>
  <c r="J12" i="2"/>
  <c r="G12" i="2"/>
  <c r="E12" i="2"/>
  <c r="H12" i="2" s="1"/>
  <c r="C12" i="2"/>
  <c r="N11" i="2"/>
  <c r="L11" i="2"/>
  <c r="J11" i="2"/>
  <c r="G11" i="2"/>
  <c r="E11" i="2"/>
  <c r="C11" i="2"/>
  <c r="H11" i="2" s="1"/>
  <c r="N10" i="2"/>
  <c r="L10" i="2"/>
  <c r="J10" i="2"/>
  <c r="H10" i="2"/>
  <c r="G10" i="2"/>
  <c r="E10" i="2"/>
  <c r="C10" i="2"/>
  <c r="N9" i="2"/>
  <c r="L9" i="2"/>
  <c r="J9" i="2"/>
  <c r="G9" i="2"/>
  <c r="G16" i="2" s="1"/>
  <c r="G18" i="2" s="1"/>
  <c r="E9" i="2"/>
  <c r="C9" i="2"/>
  <c r="H9" i="2" s="1"/>
  <c r="N8" i="2"/>
  <c r="L8" i="2"/>
  <c r="J8" i="2"/>
  <c r="G8" i="2"/>
  <c r="E8" i="2"/>
  <c r="H8" i="2" s="1"/>
  <c r="C8" i="2"/>
  <c r="N7" i="2"/>
  <c r="N16" i="2" s="1"/>
  <c r="N18" i="2" s="1"/>
  <c r="N117" i="2" s="1"/>
  <c r="L7" i="2"/>
  <c r="L16" i="2" s="1"/>
  <c r="L18" i="2" s="1"/>
  <c r="L117" i="2" s="1"/>
  <c r="J7" i="2"/>
  <c r="J16" i="2" s="1"/>
  <c r="J18" i="2" s="1"/>
  <c r="J117" i="2" s="1"/>
  <c r="H7" i="2"/>
  <c r="H16" i="2" s="1"/>
  <c r="G7" i="2"/>
  <c r="E7" i="2"/>
  <c r="E16" i="2" s="1"/>
  <c r="E18" i="2" s="1"/>
  <c r="E117" i="2" s="1"/>
  <c r="C7" i="2"/>
  <c r="C16" i="2" s="1"/>
  <c r="C18" i="2" s="1"/>
  <c r="C117" i="2" s="1"/>
  <c r="H98" i="2" l="1"/>
  <c r="G53" i="2"/>
  <c r="G117" i="2" s="1"/>
  <c r="H108" i="2"/>
  <c r="H113" i="2" s="1"/>
  <c r="H115" i="2" s="1"/>
  <c r="G88" i="2" l="1"/>
</calcChain>
</file>

<file path=xl/sharedStrings.xml><?xml version="1.0" encoding="utf-8"?>
<sst xmlns="http://schemas.openxmlformats.org/spreadsheetml/2006/main" count="101" uniqueCount="96">
  <si>
    <t>Antal grunde solgt i 2013</t>
  </si>
  <si>
    <t>Indtægt 2013</t>
  </si>
  <si>
    <t>Antal grunde solgt i 2014</t>
  </si>
  <si>
    <t>Indtægt i 2014</t>
  </si>
  <si>
    <t>Antal grunde solgt i 2015</t>
  </si>
  <si>
    <t>Indtægt 2015</t>
  </si>
  <si>
    <t>I alt</t>
  </si>
  <si>
    <t>Antal grunde solgt 2016</t>
  </si>
  <si>
    <t>Indtægt 2016</t>
  </si>
  <si>
    <t>Antal solgt grunde</t>
  </si>
  <si>
    <t>indtægt 2017</t>
  </si>
  <si>
    <t>indtægt 2018</t>
  </si>
  <si>
    <t xml:space="preserve">Mannehøj lomme A </t>
  </si>
  <si>
    <t>Mannehøj lomme B (VVP)</t>
  </si>
  <si>
    <t>Mannehøj lomme C</t>
  </si>
  <si>
    <t xml:space="preserve">Mannehøj lomme D </t>
  </si>
  <si>
    <t>Mannehøj lomme E</t>
  </si>
  <si>
    <t xml:space="preserve">Mannehøj lomme F </t>
  </si>
  <si>
    <t>Kongehøj lomme A</t>
  </si>
  <si>
    <t>Kongehøj lomme B</t>
  </si>
  <si>
    <t>Kongehøj lomme C</t>
  </si>
  <si>
    <t>Indkrævnings omk.</t>
  </si>
  <si>
    <t>Indtægt</t>
  </si>
  <si>
    <t>Varekøb, hestesko DK</t>
  </si>
  <si>
    <t>Varekøb, ambolte DK</t>
  </si>
  <si>
    <t>Varekøb, hestesko EU</t>
  </si>
  <si>
    <t>Varekøb, ambolte EU</t>
  </si>
  <si>
    <t>Varekøb, hestesko udenfor EU</t>
  </si>
  <si>
    <t>Varekøb, ambolte udenfor EU</t>
  </si>
  <si>
    <t>Lagerregulering</t>
  </si>
  <si>
    <t>Lønninger</t>
  </si>
  <si>
    <t>AM-indkomst excl. feriepenge</t>
  </si>
  <si>
    <t>Feriepenge</t>
  </si>
  <si>
    <t>Feriepengeforpligtelse funkt.</t>
  </si>
  <si>
    <t>ATP</t>
  </si>
  <si>
    <t>ATP refusion</t>
  </si>
  <si>
    <t>AER bidrag</t>
  </si>
  <si>
    <t>Pensionsbidrag</t>
  </si>
  <si>
    <t>Personaleudgifter</t>
  </si>
  <si>
    <t>Lønrefusion</t>
  </si>
  <si>
    <t>Udgifter</t>
  </si>
  <si>
    <t>Legepladser</t>
  </si>
  <si>
    <t>Etaplering, Kongehøj lomme C</t>
  </si>
  <si>
    <t>Tilsyn legepladser</t>
  </si>
  <si>
    <t>Vedligehold</t>
  </si>
  <si>
    <t>Dekoration</t>
  </si>
  <si>
    <t>Rejser og kurser</t>
  </si>
  <si>
    <t>Repræsentation</t>
  </si>
  <si>
    <t>Grønnearealer og veje/stier</t>
  </si>
  <si>
    <t>Græsslåning og vedligeholdelse</t>
  </si>
  <si>
    <t>Renovering af stier</t>
  </si>
  <si>
    <t>Vedligehold stier</t>
  </si>
  <si>
    <t>Midterareal- Mannehøj</t>
  </si>
  <si>
    <t>Snerydning små stier</t>
  </si>
  <si>
    <t>Forskønnelse området</t>
  </si>
  <si>
    <t>Reparationer</t>
  </si>
  <si>
    <t xml:space="preserve">I alt </t>
  </si>
  <si>
    <t>Autodrift</t>
  </si>
  <si>
    <t>Benzin og olie</t>
  </si>
  <si>
    <t>Service</t>
  </si>
  <si>
    <t>Vægtafgift og forsikringer</t>
  </si>
  <si>
    <t>Leasing personbiler</t>
  </si>
  <si>
    <t>Leasing varebiler</t>
  </si>
  <si>
    <t>Administrationsomkostninger</t>
  </si>
  <si>
    <t>Kontorhold</t>
  </si>
  <si>
    <t>Info tavler</t>
  </si>
  <si>
    <t>Generalforsamling og bestyrelsesmøder</t>
  </si>
  <si>
    <t>Forsikring</t>
  </si>
  <si>
    <t>Hjemmeside</t>
  </si>
  <si>
    <t>Skadedyrsbekæmpelse</t>
  </si>
  <si>
    <t>Kontigent fritagelse for bestyrelsen</t>
  </si>
  <si>
    <t>Annoncering</t>
  </si>
  <si>
    <t>Telefon</t>
  </si>
  <si>
    <t>Tab på debitorer</t>
  </si>
  <si>
    <t>Diverse</t>
  </si>
  <si>
    <t>Forventet forbrug</t>
  </si>
  <si>
    <t>Afskrivninger</t>
  </si>
  <si>
    <t>Småanskaffelser</t>
  </si>
  <si>
    <t>Tab/avance ved salg af aktiver</t>
  </si>
  <si>
    <t>Renteindtægter</t>
  </si>
  <si>
    <t>Renter, debitorer</t>
  </si>
  <si>
    <t>Renter, bankkonti</t>
  </si>
  <si>
    <t>Modtagne kontantrabatter</t>
  </si>
  <si>
    <t>Renteudgifter</t>
  </si>
  <si>
    <t>Renter, leverandører</t>
  </si>
  <si>
    <t>Renter, lån 1</t>
  </si>
  <si>
    <t>Renter, lån 2</t>
  </si>
  <si>
    <t>Renter, lån 3</t>
  </si>
  <si>
    <t>Renter, lån 4</t>
  </si>
  <si>
    <t>Renter, lån 5</t>
  </si>
  <si>
    <t>Renteudgifter ex. kassekredit</t>
  </si>
  <si>
    <t>Renter, kassekredit</t>
  </si>
  <si>
    <t>Forventet balance:</t>
  </si>
  <si>
    <t>NOTER</t>
  </si>
  <si>
    <t>Moms</t>
  </si>
  <si>
    <t>Kontingent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</si>
</sst>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" fontId="2" fillId="0" borderId="0" xfId="1" applyNumberFormat="1" applyFont="1" applyProtection="1"/>
    <xf numFmtId="1" fontId="3" fillId="0" borderId="0" xfId="1" applyNumberFormat="1" applyFont="1" applyProtection="1"/>
    <xf numFmtId="1" fontId="4" fillId="0" borderId="0" xfId="1" applyNumberFormat="1" applyFont="1" applyProtection="1"/>
    <xf numFmtId="1" fontId="4" fillId="0" borderId="0" xfId="1" applyNumberFormat="1" applyFont="1" applyAlignment="1" applyProtection="1">
      <alignment horizontal="right"/>
      <protection locked="0"/>
    </xf>
    <xf numFmtId="1" fontId="3" fillId="0" borderId="0" xfId="1" applyNumberFormat="1" applyFont="1" applyAlignment="1" applyProtection="1">
      <alignment horizontal="right"/>
    </xf>
    <xf numFmtId="1" fontId="4" fillId="0" borderId="0" xfId="1" applyNumberFormat="1" applyFont="1" applyAlignment="1" applyProtection="1">
      <alignment horizontal="right"/>
    </xf>
    <xf numFmtId="1" fontId="5" fillId="0" borderId="0" xfId="1" applyNumberFormat="1" applyFont="1" applyProtection="1">
      <protection locked="0"/>
    </xf>
    <xf numFmtId="1" fontId="3" fillId="0" borderId="0" xfId="1" applyNumberFormat="1" applyFont="1" applyAlignment="1" applyProtection="1">
      <alignment horizontal="right"/>
      <protection locked="0"/>
    </xf>
    <xf numFmtId="1" fontId="5" fillId="0" borderId="0" xfId="1" applyNumberFormat="1" applyFont="1" applyAlignment="1" applyProtection="1">
      <alignment horizontal="right"/>
      <protection locked="0"/>
    </xf>
    <xf numFmtId="1" fontId="6" fillId="0" borderId="0" xfId="1" applyNumberFormat="1" applyFont="1" applyProtection="1">
      <protection locked="0"/>
    </xf>
    <xf numFmtId="3" fontId="6" fillId="0" borderId="0" xfId="1" applyNumberFormat="1" applyFont="1" applyAlignment="1" applyProtection="1">
      <alignment horizontal="right"/>
    </xf>
    <xf numFmtId="3" fontId="7" fillId="0" borderId="0" xfId="1" applyNumberFormat="1" applyFont="1" applyAlignment="1" applyProtection="1">
      <alignment horizontal="right"/>
    </xf>
    <xf numFmtId="3" fontId="3" fillId="0" borderId="0" xfId="1" applyNumberFormat="1" applyFont="1" applyProtection="1"/>
    <xf numFmtId="3" fontId="7" fillId="0" borderId="0" xfId="1" applyNumberFormat="1" applyFont="1" applyProtection="1"/>
    <xf numFmtId="1" fontId="3" fillId="0" borderId="1" xfId="1" applyNumberFormat="1" applyFont="1" applyBorder="1" applyProtection="1"/>
    <xf numFmtId="1" fontId="3" fillId="0" borderId="2" xfId="1" applyNumberFormat="1" applyFont="1" applyBorder="1" applyProtection="1"/>
    <xf numFmtId="3" fontId="3" fillId="0" borderId="2" xfId="1" applyNumberFormat="1" applyFont="1" applyBorder="1" applyAlignment="1" applyProtection="1">
      <alignment horizontal="right"/>
    </xf>
    <xf numFmtId="3" fontId="3" fillId="0" borderId="3" xfId="1" applyNumberFormat="1" applyFont="1" applyBorder="1" applyAlignment="1" applyProtection="1">
      <alignment horizontal="right"/>
    </xf>
    <xf numFmtId="1" fontId="3" fillId="0" borderId="4" xfId="1" applyNumberFormat="1" applyFont="1" applyBorder="1" applyProtection="1"/>
    <xf numFmtId="1" fontId="3" fillId="0" borderId="5" xfId="1" applyNumberFormat="1" applyFont="1" applyBorder="1" applyProtection="1"/>
    <xf numFmtId="3" fontId="3" fillId="0" borderId="5" xfId="1" applyNumberFormat="1" applyFont="1" applyBorder="1" applyAlignment="1" applyProtection="1">
      <alignment horizontal="right"/>
    </xf>
    <xf numFmtId="3" fontId="3" fillId="0" borderId="6" xfId="1" applyNumberFormat="1" applyFont="1" applyBorder="1" applyAlignment="1" applyProtection="1">
      <alignment horizontal="right"/>
    </xf>
    <xf numFmtId="1" fontId="4" fillId="0" borderId="7" xfId="1" applyNumberFormat="1" applyFont="1" applyBorder="1" applyProtection="1"/>
    <xf numFmtId="1" fontId="4" fillId="0" borderId="8" xfId="1" applyNumberFormat="1" applyFont="1" applyBorder="1" applyProtection="1"/>
    <xf numFmtId="3" fontId="4" fillId="0" borderId="8" xfId="1" applyNumberFormat="1" applyFont="1" applyBorder="1" applyAlignment="1" applyProtection="1">
      <alignment horizontal="right"/>
    </xf>
    <xf numFmtId="3" fontId="4" fillId="0" borderId="9" xfId="1" applyNumberFormat="1" applyFont="1" applyBorder="1" applyAlignment="1" applyProtection="1">
      <alignment horizontal="right"/>
    </xf>
    <xf numFmtId="3" fontId="6" fillId="0" borderId="0" xfId="1" applyNumberFormat="1" applyFont="1" applyAlignment="1" applyProtection="1">
      <alignment horizontal="right"/>
      <protection locked="0"/>
    </xf>
    <xf numFmtId="3" fontId="3" fillId="0" borderId="0" xfId="1" applyNumberFormat="1" applyFont="1" applyAlignment="1" applyProtection="1">
      <alignment horizontal="right"/>
    </xf>
    <xf numFmtId="3" fontId="4" fillId="0" borderId="0" xfId="1" applyNumberFormat="1" applyFont="1" applyAlignment="1" applyProtection="1">
      <alignment horizontal="right"/>
    </xf>
    <xf numFmtId="3" fontId="3" fillId="0" borderId="0" xfId="1" applyNumberFormat="1" applyFont="1" applyProtection="1">
      <protection locked="0"/>
    </xf>
    <xf numFmtId="3" fontId="8" fillId="0" borderId="0" xfId="1" applyNumberFormat="1" applyFont="1" applyProtection="1"/>
    <xf numFmtId="1" fontId="4" fillId="0" borderId="0" xfId="1" applyNumberFormat="1" applyFont="1" applyProtection="1">
      <protection locked="0"/>
    </xf>
    <xf numFmtId="3" fontId="4" fillId="0" borderId="0" xfId="1" applyNumberFormat="1" applyFont="1" applyProtection="1"/>
    <xf numFmtId="3" fontId="5" fillId="0" borderId="0" xfId="1" applyNumberFormat="1" applyFont="1" applyProtection="1">
      <protection locked="0"/>
    </xf>
    <xf numFmtId="1" fontId="3" fillId="0" borderId="0" xfId="1" applyNumberFormat="1" applyFont="1" applyProtection="1">
      <protection locked="0"/>
    </xf>
    <xf numFmtId="1" fontId="3" fillId="0" borderId="8" xfId="1" applyNumberFormat="1" applyFont="1" applyBorder="1" applyProtection="1"/>
    <xf numFmtId="3" fontId="6" fillId="0" borderId="0" xfId="1" applyNumberFormat="1" applyFont="1" applyProtection="1">
      <protection locked="0"/>
    </xf>
    <xf numFmtId="1" fontId="4" fillId="0" borderId="10" xfId="1" applyNumberFormat="1" applyFont="1" applyBorder="1" applyProtection="1"/>
    <xf numFmtId="1" fontId="4" fillId="0" borderId="0" xfId="1" applyNumberFormat="1" applyFont="1" applyBorder="1" applyProtection="1"/>
    <xf numFmtId="3" fontId="4" fillId="0" borderId="0" xfId="1" applyNumberFormat="1" applyFont="1" applyBorder="1" applyAlignment="1" applyProtection="1">
      <alignment horizontal="right"/>
    </xf>
    <xf numFmtId="1" fontId="9" fillId="0" borderId="0" xfId="1" applyNumberFormat="1" applyFont="1" applyProtection="1"/>
    <xf numFmtId="1" fontId="8" fillId="0" borderId="0" xfId="1" applyNumberFormat="1" applyFont="1" applyProtection="1"/>
    <xf numFmtId="1" fontId="10" fillId="0" borderId="7" xfId="1" applyNumberFormat="1" applyFont="1" applyBorder="1" applyProtection="1">
      <protection locked="0"/>
    </xf>
    <xf numFmtId="1" fontId="8" fillId="0" borderId="8" xfId="1" applyNumberFormat="1" applyFont="1" applyBorder="1" applyProtection="1">
      <protection locked="0"/>
    </xf>
    <xf numFmtId="3" fontId="10" fillId="0" borderId="8" xfId="1" applyNumberFormat="1" applyFont="1" applyBorder="1" applyProtection="1">
      <protection locked="0"/>
    </xf>
    <xf numFmtId="3" fontId="3" fillId="0" borderId="8" xfId="1" applyNumberFormat="1" applyFont="1" applyBorder="1" applyProtection="1">
      <protection locked="0"/>
    </xf>
    <xf numFmtId="3" fontId="4" fillId="0" borderId="9" xfId="1" applyNumberFormat="1" applyFont="1" applyBorder="1" applyProtection="1">
      <protection locked="0"/>
    </xf>
    <xf numFmtId="1" fontId="11" fillId="0" borderId="0" xfId="1" applyNumberFormat="1" applyFont="1" applyProtection="1"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1" fontId="4" fillId="0" borderId="0" xfId="1" applyNumberFormat="1" applyFont="1" applyAlignment="1" applyProtection="1">
      <alignment horizontal="center"/>
      <protection locked="0"/>
    </xf>
    <xf numFmtId="1" fontId="2" fillId="0" borderId="0" xfId="1" applyNumberFormat="1" applyFont="1" applyProtection="1">
      <protection locked="0"/>
    </xf>
    <xf numFmtId="3" fontId="4" fillId="0" borderId="0" xfId="1" applyNumberFormat="1" applyFont="1" applyAlignment="1" applyProtection="1">
      <alignment horizontal="right"/>
      <protection locked="0"/>
    </xf>
    <xf numFmtId="3" fontId="3" fillId="0" borderId="0" xfId="1" applyNumberFormat="1" applyFont="1" applyAlignment="1" applyProtection="1">
      <alignment horizontal="right"/>
      <protection locked="0"/>
    </xf>
    <xf numFmtId="3" fontId="4" fillId="0" borderId="0" xfId="1" applyNumberFormat="1" applyFont="1" applyProtection="1">
      <protection locked="0"/>
    </xf>
    <xf numFmtId="3" fontId="3" fillId="0" borderId="0" xfId="1" applyNumberFormat="1" applyFont="1" applyBorder="1" applyProtection="1">
      <protection locked="0"/>
    </xf>
    <xf numFmtId="3" fontId="4" fillId="0" borderId="0" xfId="1" applyNumberFormat="1" applyFont="1" applyBorder="1" applyProtection="1">
      <protection locked="0"/>
    </xf>
  </cellXfs>
  <cellStyles count="2">
    <cellStyle name="K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13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Oheader"/>
      <sheetName val="Resultat"/>
      <sheetName val="Balance"/>
      <sheetName val="Noter"/>
      <sheetName val="Beholdningsforskydn."/>
      <sheetName val="Forudsætn."/>
      <sheetName val="Momsspec."/>
      <sheetName val="Ind- og udbet."/>
      <sheetName val="Ark1"/>
      <sheetName val="Ark2"/>
    </sheetNames>
    <sheetDataSet>
      <sheetData sheetId="0"/>
      <sheetData sheetId="1"/>
      <sheetData sheetId="2"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</sheetData>
      <sheetData sheetId="3"/>
      <sheetData sheetId="4">
        <row r="30">
          <cell r="B30">
            <v>0</v>
          </cell>
          <cell r="C30">
            <v>0</v>
          </cell>
          <cell r="D30">
            <v>0</v>
          </cell>
        </row>
      </sheetData>
      <sheetData sheetId="5">
        <row r="10">
          <cell r="E10" t="str">
            <v>x</v>
          </cell>
        </row>
        <row r="23">
          <cell r="A23" t="str">
            <v>Goodwill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7">
          <cell r="B37">
            <v>0</v>
          </cell>
          <cell r="C37">
            <v>0</v>
          </cell>
          <cell r="D37">
            <v>0</v>
          </cell>
        </row>
        <row r="43">
          <cell r="A43" t="str">
            <v>Indretning lejede lokaler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7">
          <cell r="B57">
            <v>0</v>
          </cell>
          <cell r="C57">
            <v>0</v>
          </cell>
          <cell r="D57">
            <v>0</v>
          </cell>
        </row>
        <row r="61">
          <cell r="A61" t="str">
            <v>Grunde og bygninger</v>
          </cell>
        </row>
        <row r="69">
          <cell r="B69">
            <v>0</v>
          </cell>
          <cell r="C69">
            <v>0</v>
          </cell>
          <cell r="D69">
            <v>0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81">
          <cell r="A81" t="str">
            <v>Tekniske anlæg</v>
          </cell>
        </row>
        <row r="89">
          <cell r="B89">
            <v>0</v>
          </cell>
          <cell r="C89">
            <v>0</v>
          </cell>
          <cell r="D89">
            <v>0</v>
          </cell>
        </row>
        <row r="95">
          <cell r="B95">
            <v>0</v>
          </cell>
          <cell r="C95">
            <v>0</v>
          </cell>
          <cell r="D95">
            <v>0</v>
          </cell>
        </row>
        <row r="99">
          <cell r="A99" t="str">
            <v>Inventar</v>
          </cell>
        </row>
        <row r="107">
          <cell r="B107">
            <v>0</v>
          </cell>
          <cell r="C107">
            <v>0</v>
          </cell>
          <cell r="D107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</row>
        <row r="129">
          <cell r="B129">
            <v>9.5000000000000001E-2</v>
          </cell>
          <cell r="C129">
            <v>9.5000000000000001E-2</v>
          </cell>
          <cell r="D129">
            <v>9.5000000000000001E-2</v>
          </cell>
        </row>
        <row r="132">
          <cell r="B132" t="str">
            <v>x</v>
          </cell>
        </row>
        <row r="141">
          <cell r="B141">
            <v>0.1</v>
          </cell>
        </row>
        <row r="145">
          <cell r="B145" t="str">
            <v>x</v>
          </cell>
        </row>
        <row r="159">
          <cell r="B159" t="str">
            <v>x</v>
          </cell>
        </row>
        <row r="172">
          <cell r="B172" t="str">
            <v>x</v>
          </cell>
        </row>
        <row r="178">
          <cell r="B178">
            <v>9.5000000000000001E-2</v>
          </cell>
          <cell r="C178">
            <v>9.5000000000000001E-2</v>
          </cell>
          <cell r="D178">
            <v>9.5000000000000001E-2</v>
          </cell>
        </row>
        <row r="181">
          <cell r="B181" t="str">
            <v>x</v>
          </cell>
        </row>
      </sheetData>
      <sheetData sheetId="6"/>
      <sheetData sheetId="7">
        <row r="37">
          <cell r="B37">
            <v>0</v>
          </cell>
          <cell r="C37">
            <v>0</v>
          </cell>
          <cell r="D37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68"/>
  <sheetViews>
    <sheetView tabSelected="1" zoomScale="90" zoomScaleNormal="90" workbookViewId="0">
      <selection activeCell="K121" sqref="K121"/>
    </sheetView>
  </sheetViews>
  <sheetFormatPr defaultColWidth="10" defaultRowHeight="15" x14ac:dyDescent="0.25"/>
  <cols>
    <col min="1" max="2" width="24.28515625" style="2" customWidth="1"/>
    <col min="3" max="3" width="14.85546875" style="2" customWidth="1"/>
    <col min="4" max="4" width="24.7109375" style="2" customWidth="1"/>
    <col min="5" max="5" width="16.28515625" style="2" customWidth="1"/>
    <col min="6" max="6" width="25.7109375" style="2" customWidth="1"/>
    <col min="7" max="7" width="14" style="2" customWidth="1"/>
    <col min="8" max="8" width="9.85546875" style="2" hidden="1" customWidth="1"/>
    <col min="9" max="9" width="24.7109375" style="2" customWidth="1"/>
    <col min="10" max="10" width="13.85546875" style="2" customWidth="1"/>
    <col min="11" max="11" width="18.42578125" style="2" bestFit="1" customWidth="1"/>
    <col min="12" max="12" width="13.85546875" style="2" customWidth="1"/>
    <col min="13" max="13" width="18.42578125" style="2" bestFit="1" customWidth="1"/>
    <col min="14" max="14" width="13.85546875" style="2" customWidth="1"/>
    <col min="15" max="15" width="6.7109375" style="3" customWidth="1"/>
    <col min="16" max="16" width="10" style="4" customWidth="1"/>
    <col min="17" max="18" width="10" style="2"/>
    <col min="19" max="19" width="10" style="2" customWidth="1"/>
    <col min="20" max="16384" width="10" style="2"/>
  </cols>
  <sheetData>
    <row r="2" spans="1:25" ht="18.75" x14ac:dyDescent="0.3">
      <c r="A2" s="1" t="s">
        <v>93</v>
      </c>
      <c r="B2" s="1"/>
    </row>
    <row r="3" spans="1:25" x14ac:dyDescent="0.25">
      <c r="C3" s="5"/>
      <c r="D3" s="5"/>
      <c r="E3" s="5"/>
      <c r="F3" s="5"/>
      <c r="G3" s="5"/>
    </row>
    <row r="4" spans="1:25" s="3" customFormat="1" ht="14.25" x14ac:dyDescent="0.2">
      <c r="B4" s="3" t="s">
        <v>0</v>
      </c>
      <c r="C4" s="6" t="s">
        <v>1</v>
      </c>
      <c r="D4" s="3" t="s">
        <v>2</v>
      </c>
      <c r="E4" s="6" t="s">
        <v>3</v>
      </c>
      <c r="F4" s="3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9</v>
      </c>
      <c r="N4" s="6" t="s">
        <v>11</v>
      </c>
      <c r="O4" s="6"/>
      <c r="P4" s="4" t="s">
        <v>94</v>
      </c>
      <c r="S4" s="3" t="s">
        <v>95</v>
      </c>
      <c r="T4" s="3">
        <v>2013</v>
      </c>
      <c r="U4" s="3">
        <v>2014</v>
      </c>
      <c r="V4" s="3">
        <v>2015</v>
      </c>
      <c r="W4" s="3">
        <v>2016</v>
      </c>
      <c r="X4" s="3">
        <v>2017</v>
      </c>
      <c r="Y4" s="3">
        <v>2018</v>
      </c>
    </row>
    <row r="5" spans="1:25" s="3" customFormat="1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4"/>
    </row>
    <row r="6" spans="1:25" s="3" customFormat="1" x14ac:dyDescent="0.25">
      <c r="A6" s="7"/>
      <c r="B6" s="7"/>
      <c r="C6" s="8"/>
      <c r="D6" s="8"/>
      <c r="E6" s="8"/>
      <c r="F6" s="8"/>
      <c r="G6" s="8"/>
      <c r="H6" s="5"/>
      <c r="I6" s="5"/>
      <c r="J6" s="5"/>
      <c r="K6" s="5"/>
      <c r="L6" s="5"/>
      <c r="M6" s="5"/>
      <c r="N6" s="5"/>
      <c r="O6" s="9">
        <v>1</v>
      </c>
      <c r="P6" s="4"/>
    </row>
    <row r="7" spans="1:25" s="3" customFormat="1" x14ac:dyDescent="0.25">
      <c r="A7" s="10" t="s">
        <v>12</v>
      </c>
      <c r="B7" s="10">
        <v>23</v>
      </c>
      <c r="C7" s="11">
        <f>23*$T$7</f>
        <v>25300</v>
      </c>
      <c r="D7" s="11">
        <v>23</v>
      </c>
      <c r="E7" s="11">
        <f>23*$U$7</f>
        <v>31050</v>
      </c>
      <c r="F7" s="11">
        <v>23</v>
      </c>
      <c r="G7" s="11">
        <f>23*$V$7</f>
        <v>32200</v>
      </c>
      <c r="H7" s="11">
        <f>23*1000</f>
        <v>23000</v>
      </c>
      <c r="I7" s="12">
        <v>23</v>
      </c>
      <c r="J7" s="12">
        <f>I7*W7</f>
        <v>33350</v>
      </c>
      <c r="K7" s="12">
        <v>23</v>
      </c>
      <c r="L7" s="12">
        <f>K7*X7</f>
        <v>33350</v>
      </c>
      <c r="M7" s="12">
        <v>23</v>
      </c>
      <c r="N7" s="12">
        <f>M7*Y7</f>
        <v>33350</v>
      </c>
      <c r="O7" s="4"/>
      <c r="P7" s="4"/>
      <c r="R7" s="10"/>
      <c r="T7" s="3">
        <v>1100</v>
      </c>
      <c r="U7" s="3">
        <v>1350</v>
      </c>
      <c r="V7" s="3">
        <v>1400</v>
      </c>
      <c r="W7" s="3">
        <v>1450</v>
      </c>
      <c r="X7" s="3">
        <v>1450</v>
      </c>
      <c r="Y7" s="3">
        <v>1450</v>
      </c>
    </row>
    <row r="8" spans="1:25" s="3" customFormat="1" x14ac:dyDescent="0.25">
      <c r="A8" s="10" t="s">
        <v>13</v>
      </c>
      <c r="B8" s="10">
        <v>32</v>
      </c>
      <c r="C8" s="11">
        <f>32*$T$7</f>
        <v>35200</v>
      </c>
      <c r="D8" s="11">
        <v>32</v>
      </c>
      <c r="E8" s="11">
        <f>32*$U$7</f>
        <v>43200</v>
      </c>
      <c r="F8" s="11">
        <v>32</v>
      </c>
      <c r="G8" s="11">
        <f>32*$V$7</f>
        <v>44800</v>
      </c>
      <c r="H8" s="13">
        <f t="shared" ref="H8:H15" si="0">ROUND(SUM(C8:G8),0)</f>
        <v>123264</v>
      </c>
      <c r="I8" s="14">
        <v>32</v>
      </c>
      <c r="J8" s="14">
        <f>I8*W7</f>
        <v>46400</v>
      </c>
      <c r="K8" s="14">
        <v>32</v>
      </c>
      <c r="L8" s="12">
        <f>K8*X7</f>
        <v>46400</v>
      </c>
      <c r="M8" s="14">
        <v>32</v>
      </c>
      <c r="N8" s="12">
        <f>M8*Y7</f>
        <v>46400</v>
      </c>
      <c r="O8" s="4"/>
      <c r="P8" s="4"/>
      <c r="R8" s="10"/>
    </row>
    <row r="9" spans="1:25" s="3" customFormat="1" x14ac:dyDescent="0.25">
      <c r="A9" s="10" t="s">
        <v>14</v>
      </c>
      <c r="B9" s="10">
        <v>32</v>
      </c>
      <c r="C9" s="11">
        <f>32*$T$7</f>
        <v>35200</v>
      </c>
      <c r="D9" s="11">
        <v>32</v>
      </c>
      <c r="E9" s="11">
        <f>32*$U$7</f>
        <v>43200</v>
      </c>
      <c r="F9" s="11">
        <v>32</v>
      </c>
      <c r="G9" s="11">
        <f>32*$V$7</f>
        <v>44800</v>
      </c>
      <c r="H9" s="13">
        <f t="shared" si="0"/>
        <v>123264</v>
      </c>
      <c r="I9" s="14">
        <v>32</v>
      </c>
      <c r="J9" s="14">
        <f>I9*W7</f>
        <v>46400</v>
      </c>
      <c r="K9" s="14">
        <v>32</v>
      </c>
      <c r="L9" s="12">
        <f>K9*X7</f>
        <v>46400</v>
      </c>
      <c r="M9" s="14">
        <v>32</v>
      </c>
      <c r="N9" s="12">
        <f>M9*Y7</f>
        <v>46400</v>
      </c>
      <c r="O9" s="4"/>
      <c r="P9" s="4"/>
      <c r="R9" s="10"/>
    </row>
    <row r="10" spans="1:25" s="3" customFormat="1" x14ac:dyDescent="0.25">
      <c r="A10" s="10" t="s">
        <v>15</v>
      </c>
      <c r="B10" s="10">
        <v>29</v>
      </c>
      <c r="C10" s="11">
        <f>B10*T7</f>
        <v>31900</v>
      </c>
      <c r="D10" s="11">
        <v>29</v>
      </c>
      <c r="E10" s="11">
        <f>D10*U7</f>
        <v>39150</v>
      </c>
      <c r="F10" s="11">
        <v>29</v>
      </c>
      <c r="G10" s="11">
        <f>F10*V7</f>
        <v>40600</v>
      </c>
      <c r="H10" s="13">
        <f t="shared" si="0"/>
        <v>111708</v>
      </c>
      <c r="I10" s="14">
        <v>29</v>
      </c>
      <c r="J10" s="14">
        <f>I10*W7</f>
        <v>42050</v>
      </c>
      <c r="K10" s="14">
        <v>29</v>
      </c>
      <c r="L10" s="12">
        <f>K10*X7</f>
        <v>42050</v>
      </c>
      <c r="M10" s="14">
        <v>29</v>
      </c>
      <c r="N10" s="12">
        <f>M10*Y7</f>
        <v>42050</v>
      </c>
      <c r="O10" s="4"/>
      <c r="P10" s="4"/>
      <c r="R10" s="10"/>
    </row>
    <row r="11" spans="1:25" s="3" customFormat="1" x14ac:dyDescent="0.25">
      <c r="A11" s="10" t="s">
        <v>16</v>
      </c>
      <c r="B11" s="10">
        <v>25</v>
      </c>
      <c r="C11" s="11">
        <f>B11*T7</f>
        <v>27500</v>
      </c>
      <c r="D11" s="11">
        <v>26</v>
      </c>
      <c r="E11" s="11">
        <f>D11*U7</f>
        <v>35100</v>
      </c>
      <c r="F11" s="11">
        <v>27</v>
      </c>
      <c r="G11" s="11">
        <f>F11*V7</f>
        <v>37800</v>
      </c>
      <c r="H11" s="13">
        <f t="shared" si="0"/>
        <v>100453</v>
      </c>
      <c r="I11" s="14">
        <v>28</v>
      </c>
      <c r="J11" s="14">
        <f>I11*W7</f>
        <v>40600</v>
      </c>
      <c r="K11" s="14">
        <v>28</v>
      </c>
      <c r="L11" s="12">
        <f>K11*X7</f>
        <v>40600</v>
      </c>
      <c r="M11" s="14">
        <v>28</v>
      </c>
      <c r="N11" s="12">
        <f>M11*Y7</f>
        <v>40600</v>
      </c>
      <c r="O11" s="4"/>
      <c r="P11" s="4"/>
      <c r="R11" s="10"/>
    </row>
    <row r="12" spans="1:25" s="3" customFormat="1" x14ac:dyDescent="0.25">
      <c r="A12" s="10" t="s">
        <v>17</v>
      </c>
      <c r="B12" s="10">
        <v>16</v>
      </c>
      <c r="C12" s="11">
        <f>16*$T$7</f>
        <v>17600</v>
      </c>
      <c r="D12" s="11">
        <v>16</v>
      </c>
      <c r="E12" s="11">
        <f>16*$U$7</f>
        <v>21600</v>
      </c>
      <c r="F12" s="11">
        <v>16</v>
      </c>
      <c r="G12" s="11">
        <f>F12*V7</f>
        <v>22400</v>
      </c>
      <c r="H12" s="13">
        <f t="shared" si="0"/>
        <v>61632</v>
      </c>
      <c r="I12" s="14">
        <v>16</v>
      </c>
      <c r="J12" s="14">
        <f>I12*W7</f>
        <v>23200</v>
      </c>
      <c r="K12" s="14">
        <v>16</v>
      </c>
      <c r="L12" s="12">
        <f>K12*X7</f>
        <v>23200</v>
      </c>
      <c r="M12" s="14">
        <v>16</v>
      </c>
      <c r="N12" s="12">
        <f>M12*Y7</f>
        <v>23200</v>
      </c>
      <c r="O12" s="4"/>
      <c r="P12" s="4"/>
      <c r="R12" s="10"/>
    </row>
    <row r="13" spans="1:25" s="3" customFormat="1" x14ac:dyDescent="0.25">
      <c r="A13" s="10" t="s">
        <v>18</v>
      </c>
      <c r="B13" s="10">
        <v>24</v>
      </c>
      <c r="C13" s="11">
        <f>24*$T$7</f>
        <v>26400</v>
      </c>
      <c r="D13" s="11">
        <v>24</v>
      </c>
      <c r="E13" s="11">
        <f>24*$U$7</f>
        <v>32400</v>
      </c>
      <c r="F13" s="11">
        <v>24</v>
      </c>
      <c r="G13" s="11">
        <f>24*$V$7</f>
        <v>33600</v>
      </c>
      <c r="H13" s="13">
        <f t="shared" si="0"/>
        <v>92448</v>
      </c>
      <c r="I13" s="14">
        <v>24</v>
      </c>
      <c r="J13" s="14">
        <f>I13*W7</f>
        <v>34800</v>
      </c>
      <c r="K13" s="14">
        <v>24</v>
      </c>
      <c r="L13" s="12">
        <f>K13*X7</f>
        <v>34800</v>
      </c>
      <c r="M13" s="14">
        <v>24</v>
      </c>
      <c r="N13" s="12">
        <f>M13*Y7</f>
        <v>34800</v>
      </c>
      <c r="O13" s="4"/>
      <c r="P13" s="4"/>
      <c r="R13" s="10"/>
    </row>
    <row r="14" spans="1:25" s="3" customFormat="1" x14ac:dyDescent="0.25">
      <c r="A14" s="10" t="s">
        <v>19</v>
      </c>
      <c r="B14" s="10">
        <v>34</v>
      </c>
      <c r="C14" s="11">
        <f>B14*T7</f>
        <v>37400</v>
      </c>
      <c r="D14" s="11">
        <v>34</v>
      </c>
      <c r="E14" s="11">
        <f>D14*U7</f>
        <v>45900</v>
      </c>
      <c r="F14" s="11">
        <v>35</v>
      </c>
      <c r="G14" s="11">
        <f>F14*U7</f>
        <v>47250</v>
      </c>
      <c r="H14" s="13">
        <f t="shared" si="0"/>
        <v>130619</v>
      </c>
      <c r="I14" s="14">
        <v>35</v>
      </c>
      <c r="J14" s="14">
        <f>I14*W7</f>
        <v>50750</v>
      </c>
      <c r="K14" s="14">
        <v>35</v>
      </c>
      <c r="L14" s="12">
        <f>K14*X7</f>
        <v>50750</v>
      </c>
      <c r="M14" s="14">
        <v>35</v>
      </c>
      <c r="N14" s="12">
        <f>M14*Y7</f>
        <v>50750</v>
      </c>
      <c r="O14" s="4"/>
      <c r="P14" s="4"/>
      <c r="R14" s="10"/>
    </row>
    <row r="15" spans="1:25" s="3" customFormat="1" x14ac:dyDescent="0.25">
      <c r="A15" s="10" t="s">
        <v>20</v>
      </c>
      <c r="B15" s="10">
        <v>4</v>
      </c>
      <c r="C15" s="11">
        <f>4*$T$7</f>
        <v>4400</v>
      </c>
      <c r="D15" s="11">
        <v>7</v>
      </c>
      <c r="E15" s="11">
        <f>D15*U7</f>
        <v>9450</v>
      </c>
      <c r="F15" s="11">
        <v>10</v>
      </c>
      <c r="G15" s="11">
        <f>F15*V7</f>
        <v>14000</v>
      </c>
      <c r="H15" s="13">
        <f t="shared" si="0"/>
        <v>27867</v>
      </c>
      <c r="I15" s="14">
        <v>14</v>
      </c>
      <c r="J15" s="14">
        <f>I15*W7</f>
        <v>20300</v>
      </c>
      <c r="K15" s="14">
        <v>24</v>
      </c>
      <c r="L15" s="12">
        <f>K15*X7</f>
        <v>34800</v>
      </c>
      <c r="M15" s="14">
        <v>24</v>
      </c>
      <c r="N15" s="12">
        <f>M15*Y7</f>
        <v>34800</v>
      </c>
      <c r="O15" s="4"/>
      <c r="P15" s="4"/>
      <c r="R15" s="10"/>
    </row>
    <row r="16" spans="1:25" s="3" customFormat="1" ht="15.6" customHeight="1" x14ac:dyDescent="0.25">
      <c r="A16" s="15" t="s">
        <v>6</v>
      </c>
      <c r="B16" s="16">
        <f>SUM(B7:B15)</f>
        <v>219</v>
      </c>
      <c r="C16" s="17">
        <f>ROUND(SUM(C7:C15),0)</f>
        <v>240900</v>
      </c>
      <c r="D16" s="17">
        <f>SUM(D7:D15)</f>
        <v>223</v>
      </c>
      <c r="E16" s="17">
        <f>ROUND(SUM(E7:E15),0)</f>
        <v>301050</v>
      </c>
      <c r="F16" s="17">
        <f>SUM(F7:F15)</f>
        <v>228</v>
      </c>
      <c r="G16" s="17">
        <f>ROUND(SUM(G7:G15),0)</f>
        <v>317450</v>
      </c>
      <c r="H16" s="17">
        <f>ROUND(SUM(H7:H14),0)</f>
        <v>766388</v>
      </c>
      <c r="I16" s="17">
        <f t="shared" ref="I16:N16" si="1">SUM(I7:I15)</f>
        <v>233</v>
      </c>
      <c r="J16" s="18">
        <f t="shared" si="1"/>
        <v>337850</v>
      </c>
      <c r="K16" s="17">
        <f t="shared" si="1"/>
        <v>243</v>
      </c>
      <c r="L16" s="18">
        <f t="shared" si="1"/>
        <v>352350</v>
      </c>
      <c r="M16" s="17">
        <f t="shared" si="1"/>
        <v>243</v>
      </c>
      <c r="N16" s="18">
        <f t="shared" si="1"/>
        <v>352350</v>
      </c>
      <c r="O16" s="4"/>
      <c r="P16" s="4"/>
    </row>
    <row r="17" spans="1:16" s="3" customFormat="1" ht="15.6" customHeight="1" thickBot="1" x14ac:dyDescent="0.3">
      <c r="A17" s="19" t="s">
        <v>21</v>
      </c>
      <c r="B17" s="20"/>
      <c r="C17" s="21">
        <f>40*B16</f>
        <v>8760</v>
      </c>
      <c r="D17" s="21"/>
      <c r="E17" s="21">
        <f>40*D16</f>
        <v>8920</v>
      </c>
      <c r="F17" s="21"/>
      <c r="G17" s="21">
        <f>40*F16</f>
        <v>9120</v>
      </c>
      <c r="H17" s="21"/>
      <c r="I17" s="21"/>
      <c r="J17" s="22">
        <f>40*I16</f>
        <v>9320</v>
      </c>
      <c r="K17" s="21"/>
      <c r="L17" s="22">
        <f>40*K16</f>
        <v>9720</v>
      </c>
      <c r="M17" s="21"/>
      <c r="N17" s="22">
        <f>40*M16</f>
        <v>9720</v>
      </c>
      <c r="O17" s="4"/>
      <c r="P17" s="4"/>
    </row>
    <row r="18" spans="1:16" s="3" customFormat="1" thickBot="1" x14ac:dyDescent="0.25">
      <c r="A18" s="23" t="s">
        <v>22</v>
      </c>
      <c r="B18" s="24"/>
      <c r="C18" s="25">
        <f>C16-C17</f>
        <v>232140</v>
      </c>
      <c r="D18" s="25"/>
      <c r="E18" s="25">
        <f>E16-E17</f>
        <v>292130</v>
      </c>
      <c r="F18" s="25"/>
      <c r="G18" s="25">
        <f>G16-G17</f>
        <v>308330</v>
      </c>
      <c r="H18" s="25"/>
      <c r="I18" s="25"/>
      <c r="J18" s="26">
        <f>J16-J17</f>
        <v>328530</v>
      </c>
      <c r="K18" s="25"/>
      <c r="L18" s="26">
        <f>L16-L17</f>
        <v>342630</v>
      </c>
      <c r="M18" s="25"/>
      <c r="N18" s="26">
        <f>N16-N17</f>
        <v>342630</v>
      </c>
      <c r="O18" s="4"/>
      <c r="P18" s="4"/>
    </row>
    <row r="19" spans="1:16" s="3" customFormat="1" hidden="1" x14ac:dyDescent="0.25">
      <c r="A19" s="7"/>
      <c r="B19" s="7"/>
      <c r="C19" s="27"/>
      <c r="D19" s="27"/>
      <c r="E19" s="27"/>
      <c r="F19" s="27"/>
      <c r="G19" s="27"/>
      <c r="H19" s="28"/>
      <c r="I19" s="28"/>
      <c r="J19" s="28"/>
      <c r="K19" s="28"/>
      <c r="L19" s="28"/>
      <c r="M19" s="28"/>
      <c r="N19" s="28"/>
      <c r="O19" s="9">
        <v>2</v>
      </c>
      <c r="P19" s="4"/>
    </row>
    <row r="20" spans="1:16" s="3" customFormat="1" hidden="1" x14ac:dyDescent="0.25">
      <c r="A20" s="10" t="s">
        <v>23</v>
      </c>
      <c r="B20" s="10"/>
      <c r="C20" s="27">
        <v>0</v>
      </c>
      <c r="D20" s="27"/>
      <c r="E20" s="27">
        <v>0</v>
      </c>
      <c r="F20" s="27"/>
      <c r="G20" s="27">
        <v>0</v>
      </c>
      <c r="H20" s="13">
        <f t="shared" ref="H20:H26" si="2">ROUND(SUM(C20:G20),0)</f>
        <v>0</v>
      </c>
      <c r="I20" s="13"/>
      <c r="J20" s="13"/>
      <c r="K20" s="13"/>
      <c r="L20" s="13"/>
      <c r="M20" s="13"/>
      <c r="N20" s="13"/>
      <c r="O20" s="4"/>
      <c r="P20" s="4"/>
    </row>
    <row r="21" spans="1:16" s="3" customFormat="1" hidden="1" x14ac:dyDescent="0.25">
      <c r="A21" s="10" t="s">
        <v>24</v>
      </c>
      <c r="B21" s="10"/>
      <c r="C21" s="27">
        <v>0</v>
      </c>
      <c r="D21" s="27"/>
      <c r="E21" s="27">
        <v>0</v>
      </c>
      <c r="F21" s="27"/>
      <c r="G21" s="27">
        <v>0</v>
      </c>
      <c r="H21" s="13">
        <f t="shared" si="2"/>
        <v>0</v>
      </c>
      <c r="I21" s="13"/>
      <c r="J21" s="13"/>
      <c r="K21" s="13"/>
      <c r="L21" s="13"/>
      <c r="M21" s="13"/>
      <c r="N21" s="13"/>
      <c r="O21" s="4"/>
      <c r="P21" s="4"/>
    </row>
    <row r="22" spans="1:16" s="3" customFormat="1" hidden="1" x14ac:dyDescent="0.25">
      <c r="A22" s="10" t="s">
        <v>25</v>
      </c>
      <c r="B22" s="10"/>
      <c r="C22" s="27">
        <v>0</v>
      </c>
      <c r="D22" s="27"/>
      <c r="E22" s="27">
        <v>0</v>
      </c>
      <c r="F22" s="27"/>
      <c r="G22" s="27">
        <v>0</v>
      </c>
      <c r="H22" s="13">
        <f t="shared" si="2"/>
        <v>0</v>
      </c>
      <c r="I22" s="13"/>
      <c r="J22" s="13"/>
      <c r="K22" s="13"/>
      <c r="L22" s="13"/>
      <c r="M22" s="13"/>
      <c r="N22" s="13"/>
      <c r="O22" s="4"/>
      <c r="P22" s="4"/>
    </row>
    <row r="23" spans="1:16" s="3" customFormat="1" hidden="1" x14ac:dyDescent="0.25">
      <c r="A23" s="10" t="s">
        <v>26</v>
      </c>
      <c r="B23" s="10"/>
      <c r="C23" s="27">
        <v>0</v>
      </c>
      <c r="D23" s="27"/>
      <c r="E23" s="27">
        <v>0</v>
      </c>
      <c r="F23" s="27"/>
      <c r="G23" s="27">
        <v>0</v>
      </c>
      <c r="H23" s="13">
        <f t="shared" si="2"/>
        <v>0</v>
      </c>
      <c r="I23" s="13"/>
      <c r="J23" s="13"/>
      <c r="K23" s="13"/>
      <c r="L23" s="13"/>
      <c r="M23" s="13"/>
      <c r="N23" s="13"/>
      <c r="O23" s="4"/>
      <c r="P23" s="4"/>
    </row>
    <row r="24" spans="1:16" s="3" customFormat="1" hidden="1" x14ac:dyDescent="0.25">
      <c r="A24" s="10" t="s">
        <v>27</v>
      </c>
      <c r="B24" s="10"/>
      <c r="C24" s="27">
        <v>0</v>
      </c>
      <c r="D24" s="27"/>
      <c r="E24" s="27">
        <v>0</v>
      </c>
      <c r="F24" s="27"/>
      <c r="G24" s="27">
        <v>0</v>
      </c>
      <c r="H24" s="13">
        <f t="shared" si="2"/>
        <v>0</v>
      </c>
      <c r="I24" s="13"/>
      <c r="J24" s="13"/>
      <c r="K24" s="13"/>
      <c r="L24" s="13"/>
      <c r="M24" s="13"/>
      <c r="N24" s="13"/>
      <c r="O24" s="4"/>
      <c r="P24" s="4"/>
    </row>
    <row r="25" spans="1:16" s="3" customFormat="1" hidden="1" x14ac:dyDescent="0.25">
      <c r="A25" s="10" t="s">
        <v>28</v>
      </c>
      <c r="B25" s="10"/>
      <c r="C25" s="27">
        <v>0</v>
      </c>
      <c r="D25" s="27"/>
      <c r="E25" s="27">
        <v>0</v>
      </c>
      <c r="F25" s="27"/>
      <c r="G25" s="27">
        <v>0</v>
      </c>
      <c r="H25" s="13">
        <f t="shared" si="2"/>
        <v>0</v>
      </c>
      <c r="I25" s="13"/>
      <c r="J25" s="13"/>
      <c r="K25" s="13"/>
      <c r="L25" s="13"/>
      <c r="M25" s="13"/>
      <c r="N25" s="13"/>
      <c r="O25" s="4"/>
      <c r="P25" s="4"/>
    </row>
    <row r="26" spans="1:16" s="3" customFormat="1" hidden="1" x14ac:dyDescent="0.25">
      <c r="A26" s="10" t="s">
        <v>29</v>
      </c>
      <c r="B26" s="10"/>
      <c r="C26" s="27">
        <v>0</v>
      </c>
      <c r="D26" s="27"/>
      <c r="E26" s="27">
        <v>0</v>
      </c>
      <c r="F26" s="27"/>
      <c r="G26" s="27">
        <v>0</v>
      </c>
      <c r="H26" s="13">
        <f t="shared" si="2"/>
        <v>0</v>
      </c>
      <c r="I26" s="13"/>
      <c r="J26" s="13"/>
      <c r="K26" s="13"/>
      <c r="L26" s="13"/>
      <c r="M26" s="13"/>
      <c r="N26" s="13"/>
      <c r="O26" s="4"/>
      <c r="P26" s="4"/>
    </row>
    <row r="27" spans="1:16" s="3" customFormat="1" ht="15.6" hidden="1" customHeight="1" x14ac:dyDescent="0.25">
      <c r="A27" s="2"/>
      <c r="B27" s="2"/>
      <c r="C27" s="29">
        <f>ROUND(SUM(C20:C26),0)</f>
        <v>0</v>
      </c>
      <c r="D27" s="29"/>
      <c r="E27" s="29">
        <f>ROUND(SUM(E20:E26),0)</f>
        <v>0</v>
      </c>
      <c r="F27" s="29"/>
      <c r="G27" s="29">
        <f>ROUND(SUM(G20:G26),0)</f>
        <v>0</v>
      </c>
      <c r="H27" s="29">
        <f>ROUND(SUM(H20:H26),0)</f>
        <v>0</v>
      </c>
      <c r="I27" s="29"/>
      <c r="J27" s="29"/>
      <c r="K27" s="29"/>
      <c r="L27" s="29"/>
      <c r="M27" s="29"/>
      <c r="N27" s="29"/>
      <c r="O27" s="4"/>
      <c r="P27" s="4"/>
    </row>
    <row r="28" spans="1:16" s="3" customFormat="1" hidden="1" x14ac:dyDescent="0.25">
      <c r="A28" s="2"/>
      <c r="B28" s="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4"/>
      <c r="P28" s="4"/>
    </row>
    <row r="29" spans="1:16" hidden="1" x14ac:dyDescent="0.25">
      <c r="A29" s="7" t="s">
        <v>30</v>
      </c>
      <c r="B29" s="7"/>
      <c r="C29" s="30"/>
      <c r="D29" s="30"/>
      <c r="E29" s="30"/>
      <c r="F29" s="30"/>
      <c r="G29" s="30"/>
      <c r="H29" s="13"/>
      <c r="I29" s="13"/>
      <c r="J29" s="13"/>
      <c r="K29" s="13"/>
      <c r="L29" s="13"/>
      <c r="M29" s="13"/>
      <c r="N29" s="13"/>
      <c r="O29" s="7">
        <v>3</v>
      </c>
    </row>
    <row r="30" spans="1:16" ht="15.6" hidden="1" customHeight="1" x14ac:dyDescent="0.25">
      <c r="A30" s="10" t="s">
        <v>31</v>
      </c>
      <c r="B30" s="10"/>
      <c r="C30" s="27">
        <v>0</v>
      </c>
      <c r="D30" s="27"/>
      <c r="E30" s="27">
        <v>0</v>
      </c>
      <c r="F30" s="27"/>
      <c r="G30" s="27">
        <v>0</v>
      </c>
      <c r="H30" s="31">
        <f t="shared" ref="H30:H38" si="3">ROUND(SUM(C30:G30),0)</f>
        <v>0</v>
      </c>
      <c r="I30" s="31"/>
      <c r="J30" s="31"/>
      <c r="K30" s="31"/>
      <c r="L30" s="31"/>
      <c r="M30" s="31"/>
      <c r="N30" s="31"/>
      <c r="O30" s="32"/>
    </row>
    <row r="31" spans="1:16" hidden="1" x14ac:dyDescent="0.25">
      <c r="A31" s="10" t="s">
        <v>32</v>
      </c>
      <c r="B31" s="10"/>
      <c r="C31" s="27">
        <v>0</v>
      </c>
      <c r="D31" s="27"/>
      <c r="E31" s="27">
        <v>0</v>
      </c>
      <c r="F31" s="27"/>
      <c r="G31" s="27">
        <v>0</v>
      </c>
      <c r="H31" s="31">
        <f t="shared" si="3"/>
        <v>0</v>
      </c>
      <c r="I31" s="31"/>
      <c r="J31" s="31"/>
      <c r="K31" s="31"/>
      <c r="L31" s="31"/>
      <c r="M31" s="31"/>
      <c r="N31" s="31"/>
      <c r="O31" s="32"/>
    </row>
    <row r="32" spans="1:16" hidden="1" x14ac:dyDescent="0.25">
      <c r="A32" s="10" t="s">
        <v>33</v>
      </c>
      <c r="B32" s="10"/>
      <c r="C32" s="27">
        <v>0</v>
      </c>
      <c r="D32" s="27"/>
      <c r="E32" s="27">
        <v>0</v>
      </c>
      <c r="F32" s="27"/>
      <c r="G32" s="27">
        <v>0</v>
      </c>
      <c r="H32" s="31">
        <f t="shared" si="3"/>
        <v>0</v>
      </c>
      <c r="I32" s="31"/>
      <c r="J32" s="31"/>
      <c r="K32" s="31"/>
      <c r="L32" s="31"/>
      <c r="M32" s="31"/>
      <c r="N32" s="31"/>
      <c r="O32" s="32"/>
    </row>
    <row r="33" spans="1:15" hidden="1" x14ac:dyDescent="0.25">
      <c r="A33" s="10" t="s">
        <v>34</v>
      </c>
      <c r="B33" s="10"/>
      <c r="C33" s="27">
        <v>0</v>
      </c>
      <c r="D33" s="27"/>
      <c r="E33" s="27">
        <v>0</v>
      </c>
      <c r="F33" s="27"/>
      <c r="G33" s="27">
        <v>0</v>
      </c>
      <c r="H33" s="31">
        <f t="shared" si="3"/>
        <v>0</v>
      </c>
      <c r="I33" s="31"/>
      <c r="J33" s="31"/>
      <c r="K33" s="31"/>
      <c r="L33" s="31"/>
      <c r="M33" s="31"/>
      <c r="N33" s="31"/>
      <c r="O33" s="32"/>
    </row>
    <row r="34" spans="1:15" hidden="1" x14ac:dyDescent="0.25">
      <c r="A34" s="10" t="s">
        <v>35</v>
      </c>
      <c r="B34" s="10"/>
      <c r="C34" s="27">
        <v>0</v>
      </c>
      <c r="D34" s="27"/>
      <c r="E34" s="27">
        <v>0</v>
      </c>
      <c r="F34" s="27"/>
      <c r="G34" s="27">
        <v>0</v>
      </c>
      <c r="H34" s="31">
        <f t="shared" si="3"/>
        <v>0</v>
      </c>
      <c r="I34" s="31"/>
      <c r="J34" s="31"/>
      <c r="K34" s="31"/>
      <c r="L34" s="31"/>
      <c r="M34" s="31"/>
      <c r="N34" s="31"/>
      <c r="O34" s="32"/>
    </row>
    <row r="35" spans="1:15" hidden="1" x14ac:dyDescent="0.25">
      <c r="A35" s="10" t="s">
        <v>36</v>
      </c>
      <c r="B35" s="10"/>
      <c r="C35" s="27">
        <v>0</v>
      </c>
      <c r="D35" s="27"/>
      <c r="E35" s="27">
        <v>0</v>
      </c>
      <c r="F35" s="27"/>
      <c r="G35" s="27">
        <v>0</v>
      </c>
      <c r="H35" s="31">
        <f t="shared" si="3"/>
        <v>0</v>
      </c>
      <c r="I35" s="31"/>
      <c r="J35" s="31"/>
      <c r="K35" s="31"/>
      <c r="L35" s="31"/>
      <c r="M35" s="31"/>
      <c r="N35" s="31"/>
      <c r="O35" s="32"/>
    </row>
    <row r="36" spans="1:15" hidden="1" x14ac:dyDescent="0.25">
      <c r="A36" s="10" t="s">
        <v>37</v>
      </c>
      <c r="B36" s="10"/>
      <c r="C36" s="27">
        <v>0</v>
      </c>
      <c r="D36" s="27"/>
      <c r="E36" s="27">
        <v>0</v>
      </c>
      <c r="F36" s="27"/>
      <c r="G36" s="27">
        <v>0</v>
      </c>
      <c r="H36" s="31">
        <f t="shared" si="3"/>
        <v>0</v>
      </c>
      <c r="I36" s="31"/>
      <c r="J36" s="31"/>
      <c r="K36" s="31"/>
      <c r="L36" s="31"/>
      <c r="M36" s="31"/>
      <c r="N36" s="31"/>
      <c r="O36" s="32"/>
    </row>
    <row r="37" spans="1:15" hidden="1" x14ac:dyDescent="0.25">
      <c r="A37" s="10" t="s">
        <v>38</v>
      </c>
      <c r="B37" s="10"/>
      <c r="C37" s="27">
        <v>0</v>
      </c>
      <c r="D37" s="27"/>
      <c r="E37" s="27">
        <v>0</v>
      </c>
      <c r="F37" s="27"/>
      <c r="G37" s="27">
        <v>0</v>
      </c>
      <c r="H37" s="31">
        <f t="shared" si="3"/>
        <v>0</v>
      </c>
      <c r="I37" s="31"/>
      <c r="J37" s="31"/>
      <c r="K37" s="31"/>
      <c r="L37" s="31"/>
      <c r="M37" s="31"/>
      <c r="N37" s="31"/>
      <c r="O37" s="32"/>
    </row>
    <row r="38" spans="1:15" hidden="1" x14ac:dyDescent="0.25">
      <c r="A38" s="10" t="s">
        <v>39</v>
      </c>
      <c r="B38" s="10"/>
      <c r="C38" s="27">
        <v>0</v>
      </c>
      <c r="D38" s="27"/>
      <c r="E38" s="27">
        <v>0</v>
      </c>
      <c r="F38" s="27"/>
      <c r="G38" s="27">
        <v>0</v>
      </c>
      <c r="H38" s="31">
        <f t="shared" si="3"/>
        <v>0</v>
      </c>
      <c r="I38" s="31"/>
      <c r="J38" s="31"/>
      <c r="K38" s="31"/>
      <c r="L38" s="31"/>
      <c r="M38" s="31"/>
      <c r="N38" s="31"/>
      <c r="O38" s="32"/>
    </row>
    <row r="39" spans="1:15" ht="15.6" hidden="1" customHeight="1" x14ac:dyDescent="0.25">
      <c r="A39" s="3"/>
      <c r="B39" s="3"/>
      <c r="C39" s="29">
        <f t="shared" ref="C39:H39" si="4">ROUND(SUM(C30:C38),0)</f>
        <v>0</v>
      </c>
      <c r="D39" s="29"/>
      <c r="E39" s="29">
        <f t="shared" si="4"/>
        <v>0</v>
      </c>
      <c r="F39" s="29"/>
      <c r="G39" s="29">
        <f t="shared" si="4"/>
        <v>0</v>
      </c>
      <c r="H39" s="29">
        <f t="shared" si="4"/>
        <v>0</v>
      </c>
      <c r="I39" s="29"/>
      <c r="J39" s="29"/>
      <c r="K39" s="29"/>
      <c r="L39" s="29"/>
      <c r="M39" s="29"/>
      <c r="N39" s="29"/>
      <c r="O39" s="32"/>
    </row>
    <row r="40" spans="1:15" ht="15.6" customHeight="1" x14ac:dyDescent="0.25">
      <c r="A40" s="3" t="s">
        <v>40</v>
      </c>
      <c r="B40" s="3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2"/>
    </row>
    <row r="41" spans="1:15" ht="13.9" customHeight="1" x14ac:dyDescent="0.25">
      <c r="A41" s="3"/>
      <c r="B41" s="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2"/>
    </row>
    <row r="42" spans="1:15" ht="13.9" customHeight="1" x14ac:dyDescent="0.25">
      <c r="A42" s="7" t="s">
        <v>41</v>
      </c>
      <c r="B42" s="7"/>
      <c r="C42" s="34"/>
      <c r="D42" s="34"/>
      <c r="E42" s="34"/>
      <c r="F42" s="34"/>
      <c r="G42" s="34"/>
      <c r="H42" s="33"/>
      <c r="I42" s="33"/>
      <c r="J42" s="33"/>
      <c r="K42" s="33"/>
      <c r="L42" s="33"/>
      <c r="M42" s="33"/>
      <c r="N42" s="33"/>
      <c r="O42" s="7">
        <v>2</v>
      </c>
    </row>
    <row r="43" spans="1:15" ht="13.9" customHeight="1" x14ac:dyDescent="0.25">
      <c r="A43" s="10" t="s">
        <v>42</v>
      </c>
      <c r="B43" s="10"/>
      <c r="C43" s="27">
        <v>0</v>
      </c>
      <c r="D43" s="27"/>
      <c r="E43" s="27">
        <v>0</v>
      </c>
      <c r="F43" s="27"/>
      <c r="G43" s="27">
        <v>25000</v>
      </c>
      <c r="H43" s="31">
        <f>ROUND(SUM(C43:G43),0)</f>
        <v>25000</v>
      </c>
      <c r="I43" s="31"/>
      <c r="J43" s="14">
        <v>25000</v>
      </c>
      <c r="K43" s="31"/>
      <c r="L43" s="14"/>
      <c r="M43" s="31"/>
      <c r="N43" s="14"/>
      <c r="O43" s="35"/>
    </row>
    <row r="44" spans="1:15" ht="13.9" customHeight="1" x14ac:dyDescent="0.25">
      <c r="A44" s="10" t="s">
        <v>43</v>
      </c>
      <c r="B44" s="10"/>
      <c r="C44" s="27">
        <v>20000</v>
      </c>
      <c r="D44" s="27"/>
      <c r="E44" s="27">
        <v>20000</v>
      </c>
      <c r="F44" s="27"/>
      <c r="G44" s="27">
        <v>20000</v>
      </c>
      <c r="H44" s="31"/>
      <c r="I44" s="31"/>
      <c r="J44" s="14">
        <v>20000</v>
      </c>
      <c r="K44" s="31"/>
      <c r="L44" s="14">
        <v>20000</v>
      </c>
      <c r="M44" s="31"/>
      <c r="N44" s="14">
        <v>20000</v>
      </c>
      <c r="O44" s="35"/>
    </row>
    <row r="45" spans="1:15" ht="13.9" hidden="1" customHeight="1" x14ac:dyDescent="0.25">
      <c r="A45" s="10"/>
      <c r="B45" s="10"/>
      <c r="C45" s="27"/>
      <c r="D45" s="27"/>
      <c r="E45" s="27"/>
      <c r="F45" s="27"/>
      <c r="G45" s="27"/>
      <c r="H45" s="31"/>
      <c r="I45" s="31"/>
      <c r="J45" s="14"/>
      <c r="K45" s="31"/>
      <c r="L45" s="14"/>
      <c r="M45" s="31"/>
      <c r="N45" s="14"/>
      <c r="O45" s="35"/>
    </row>
    <row r="46" spans="1:15" ht="13.9" hidden="1" customHeight="1" x14ac:dyDescent="0.25">
      <c r="A46" s="10"/>
      <c r="B46" s="10"/>
      <c r="C46" s="27"/>
      <c r="D46" s="27"/>
      <c r="E46" s="27"/>
      <c r="F46" s="27"/>
      <c r="G46" s="27"/>
      <c r="H46" s="31"/>
      <c r="I46" s="31"/>
      <c r="J46" s="14"/>
      <c r="K46" s="31"/>
      <c r="L46" s="14"/>
      <c r="M46" s="31"/>
      <c r="N46" s="14"/>
      <c r="O46" s="35"/>
    </row>
    <row r="47" spans="1:15" ht="13.9" hidden="1" customHeight="1" x14ac:dyDescent="0.25">
      <c r="A47" s="10"/>
      <c r="B47" s="10"/>
      <c r="C47" s="27"/>
      <c r="D47" s="27"/>
      <c r="E47" s="27"/>
      <c r="F47" s="27"/>
      <c r="G47" s="27"/>
      <c r="H47" s="31"/>
      <c r="I47" s="31"/>
      <c r="J47" s="14"/>
      <c r="K47" s="31"/>
      <c r="L47" s="14"/>
      <c r="M47" s="31"/>
      <c r="N47" s="14"/>
      <c r="O47" s="35"/>
    </row>
    <row r="48" spans="1:15" ht="13.9" hidden="1" customHeight="1" x14ac:dyDescent="0.25">
      <c r="A48" s="10"/>
      <c r="B48" s="10"/>
      <c r="C48" s="27"/>
      <c r="D48" s="27"/>
      <c r="E48" s="27"/>
      <c r="F48" s="27"/>
      <c r="G48" s="27"/>
      <c r="H48" s="31"/>
      <c r="I48" s="31"/>
      <c r="J48" s="14"/>
      <c r="K48" s="31"/>
      <c r="L48" s="14"/>
      <c r="M48" s="31"/>
      <c r="N48" s="14"/>
      <c r="O48" s="35"/>
    </row>
    <row r="49" spans="1:15" ht="13.9" customHeight="1" thickBot="1" x14ac:dyDescent="0.3">
      <c r="A49" s="10" t="s">
        <v>44</v>
      </c>
      <c r="B49" s="10"/>
      <c r="C49" s="11">
        <f>8*5000</f>
        <v>40000</v>
      </c>
      <c r="D49" s="11"/>
      <c r="E49" s="11">
        <v>40000</v>
      </c>
      <c r="F49" s="11"/>
      <c r="G49" s="11">
        <f>9*5000</f>
        <v>45000</v>
      </c>
      <c r="H49" s="31">
        <f>ROUND(SUM(C49:G49),0)</f>
        <v>125000</v>
      </c>
      <c r="I49" s="31"/>
      <c r="J49" s="14">
        <v>45000</v>
      </c>
      <c r="K49" s="31"/>
      <c r="L49" s="14">
        <v>45000</v>
      </c>
      <c r="M49" s="31"/>
      <c r="N49" s="14">
        <v>45000</v>
      </c>
      <c r="O49" s="35"/>
    </row>
    <row r="50" spans="1:15" ht="13.9" hidden="1" customHeight="1" x14ac:dyDescent="0.25">
      <c r="A50" s="10" t="s">
        <v>45</v>
      </c>
      <c r="B50" s="10"/>
      <c r="C50" s="27">
        <v>0</v>
      </c>
      <c r="D50" s="27"/>
      <c r="E50" s="27">
        <v>0</v>
      </c>
      <c r="F50" s="27"/>
      <c r="G50" s="27">
        <v>0</v>
      </c>
      <c r="H50" s="31">
        <f>ROUND(SUM(C50:G50),0)</f>
        <v>0</v>
      </c>
      <c r="I50" s="31"/>
      <c r="J50" s="31"/>
      <c r="K50" s="31"/>
      <c r="L50" s="31"/>
      <c r="M50" s="31"/>
      <c r="N50" s="31"/>
      <c r="O50" s="35"/>
    </row>
    <row r="51" spans="1:15" ht="13.9" hidden="1" customHeight="1" x14ac:dyDescent="0.25">
      <c r="A51" s="10" t="s">
        <v>46</v>
      </c>
      <c r="B51" s="10"/>
      <c r="C51" s="27">
        <v>0</v>
      </c>
      <c r="D51" s="27"/>
      <c r="E51" s="27">
        <v>0</v>
      </c>
      <c r="F51" s="27"/>
      <c r="G51" s="27">
        <v>0</v>
      </c>
      <c r="H51" s="31">
        <f>ROUND(SUM(C51:G51),0)</f>
        <v>0</v>
      </c>
      <c r="I51" s="31"/>
      <c r="J51" s="31"/>
      <c r="K51" s="31"/>
      <c r="L51" s="31"/>
      <c r="M51" s="31"/>
      <c r="N51" s="31"/>
      <c r="O51" s="35"/>
    </row>
    <row r="52" spans="1:15" ht="13.9" hidden="1" customHeight="1" x14ac:dyDescent="0.25">
      <c r="A52" s="10" t="s">
        <v>47</v>
      </c>
      <c r="B52" s="10"/>
      <c r="C52" s="27">
        <v>0</v>
      </c>
      <c r="D52" s="27"/>
      <c r="E52" s="27">
        <v>0</v>
      </c>
      <c r="F52" s="27"/>
      <c r="G52" s="27">
        <v>0</v>
      </c>
      <c r="H52" s="31">
        <f>ROUND(SUM(C52:G52),0)</f>
        <v>0</v>
      </c>
      <c r="I52" s="31"/>
      <c r="J52" s="31"/>
      <c r="K52" s="31"/>
      <c r="L52" s="31"/>
      <c r="M52" s="31"/>
      <c r="N52" s="31"/>
      <c r="O52" s="35"/>
    </row>
    <row r="53" spans="1:15" ht="13.9" customHeight="1" thickBot="1" x14ac:dyDescent="0.3">
      <c r="A53" s="23" t="s">
        <v>6</v>
      </c>
      <c r="B53" s="36"/>
      <c r="C53" s="25">
        <f t="shared" ref="C53:H53" si="5">ROUND(SUM(C43:C52),0)</f>
        <v>60000</v>
      </c>
      <c r="D53" s="25"/>
      <c r="E53" s="25">
        <f t="shared" si="5"/>
        <v>60000</v>
      </c>
      <c r="F53" s="25"/>
      <c r="G53" s="25">
        <f t="shared" si="5"/>
        <v>90000</v>
      </c>
      <c r="H53" s="25">
        <f t="shared" si="5"/>
        <v>150000</v>
      </c>
      <c r="I53" s="25"/>
      <c r="J53" s="26">
        <f>SUM(J43:J52)</f>
        <v>90000</v>
      </c>
      <c r="K53" s="25"/>
      <c r="L53" s="26">
        <f>SUM(L43:L52)</f>
        <v>65000</v>
      </c>
      <c r="M53" s="25"/>
      <c r="N53" s="26">
        <f>SUM(N43:N52)</f>
        <v>65000</v>
      </c>
      <c r="O53" s="35"/>
    </row>
    <row r="54" spans="1:15" ht="13.9" customHeight="1" x14ac:dyDescent="0.2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35"/>
    </row>
    <row r="55" spans="1:15" ht="13.9" customHeight="1" x14ac:dyDescent="0.25">
      <c r="A55" s="7" t="s">
        <v>48</v>
      </c>
      <c r="B55" s="7"/>
      <c r="C55" s="30"/>
      <c r="D55" s="30"/>
      <c r="E55" s="30"/>
      <c r="F55" s="30"/>
      <c r="G55" s="30"/>
      <c r="H55" s="13"/>
      <c r="I55" s="13"/>
      <c r="J55" s="13"/>
      <c r="K55" s="13"/>
      <c r="L55" s="13"/>
      <c r="M55" s="13"/>
      <c r="N55" s="13"/>
      <c r="O55" s="7">
        <v>3</v>
      </c>
    </row>
    <row r="56" spans="1:15" ht="13.9" customHeight="1" x14ac:dyDescent="0.25">
      <c r="A56" s="10" t="s">
        <v>49</v>
      </c>
      <c r="B56" s="10"/>
      <c r="C56" s="27">
        <v>165000</v>
      </c>
      <c r="D56" s="27"/>
      <c r="E56" s="11">
        <v>135000</v>
      </c>
      <c r="F56" s="11"/>
      <c r="G56" s="11">
        <v>163000</v>
      </c>
      <c r="H56" s="31">
        <f>ROUND(SUM(C56:G56),0)</f>
        <v>463000</v>
      </c>
      <c r="I56" s="31"/>
      <c r="J56" s="14">
        <v>170000</v>
      </c>
      <c r="K56" s="31"/>
      <c r="L56" s="14">
        <v>170000</v>
      </c>
      <c r="M56" s="31"/>
      <c r="N56" s="14">
        <v>175000</v>
      </c>
      <c r="O56" s="32"/>
    </row>
    <row r="57" spans="1:15" ht="13.9" customHeight="1" x14ac:dyDescent="0.25">
      <c r="A57" s="10" t="s">
        <v>50</v>
      </c>
      <c r="B57" s="10"/>
      <c r="C57" s="27">
        <v>0</v>
      </c>
      <c r="D57" s="27"/>
      <c r="E57" s="11">
        <v>54000</v>
      </c>
      <c r="F57" s="11"/>
      <c r="G57" s="11">
        <v>0</v>
      </c>
      <c r="H57" s="31"/>
      <c r="I57" s="31"/>
      <c r="J57" s="14">
        <v>0</v>
      </c>
      <c r="K57" s="31"/>
      <c r="L57" s="14">
        <v>0</v>
      </c>
      <c r="M57" s="31"/>
      <c r="N57" s="14">
        <v>60000</v>
      </c>
      <c r="O57" s="32"/>
    </row>
    <row r="58" spans="1:15" ht="13.9" customHeight="1" x14ac:dyDescent="0.25">
      <c r="A58" s="10" t="s">
        <v>51</v>
      </c>
      <c r="B58" s="10"/>
      <c r="C58" s="27">
        <v>5000</v>
      </c>
      <c r="D58" s="27"/>
      <c r="E58" s="11">
        <v>0</v>
      </c>
      <c r="F58" s="11"/>
      <c r="G58" s="11">
        <v>10000</v>
      </c>
      <c r="H58" s="31"/>
      <c r="I58" s="31"/>
      <c r="J58" s="14">
        <v>10000</v>
      </c>
      <c r="K58" s="31"/>
      <c r="L58" s="14">
        <v>10000</v>
      </c>
      <c r="M58" s="31"/>
      <c r="N58" s="14">
        <v>10000</v>
      </c>
      <c r="O58" s="32"/>
    </row>
    <row r="59" spans="1:15" ht="13.9" hidden="1" customHeight="1" x14ac:dyDescent="0.25">
      <c r="A59" s="10" t="s">
        <v>52</v>
      </c>
      <c r="B59" s="10"/>
      <c r="C59" s="27">
        <v>0</v>
      </c>
      <c r="D59" s="27"/>
      <c r="E59" s="11">
        <v>0</v>
      </c>
      <c r="F59" s="11"/>
      <c r="G59" s="11">
        <v>0</v>
      </c>
      <c r="H59" s="31"/>
      <c r="I59" s="31"/>
      <c r="J59" s="14"/>
      <c r="K59" s="31"/>
      <c r="L59" s="14"/>
      <c r="M59" s="31"/>
      <c r="N59" s="14"/>
      <c r="O59" s="32"/>
    </row>
    <row r="60" spans="1:15" ht="13.9" customHeight="1" thickBot="1" x14ac:dyDescent="0.3">
      <c r="A60" s="10" t="s">
        <v>53</v>
      </c>
      <c r="B60" s="10"/>
      <c r="C60" s="27">
        <v>3500</v>
      </c>
      <c r="D60" s="27"/>
      <c r="E60" s="27">
        <v>4000</v>
      </c>
      <c r="F60" s="27"/>
      <c r="G60" s="27">
        <v>4500</v>
      </c>
      <c r="H60" s="31">
        <f>ROUND(SUM(C60:G60),0)</f>
        <v>12000</v>
      </c>
      <c r="I60" s="31"/>
      <c r="J60" s="14">
        <v>4500</v>
      </c>
      <c r="K60" s="31"/>
      <c r="L60" s="14">
        <v>5000</v>
      </c>
      <c r="M60" s="31"/>
      <c r="N60" s="14">
        <v>5000</v>
      </c>
      <c r="O60" s="32"/>
    </row>
    <row r="61" spans="1:15" ht="13.9" hidden="1" customHeight="1" x14ac:dyDescent="0.25">
      <c r="A61" s="10" t="s">
        <v>54</v>
      </c>
      <c r="B61" s="10"/>
      <c r="C61" s="27">
        <v>0</v>
      </c>
      <c r="D61" s="27"/>
      <c r="E61" s="11">
        <v>0</v>
      </c>
      <c r="F61" s="11"/>
      <c r="G61" s="11">
        <v>0</v>
      </c>
      <c r="H61" s="31">
        <f>ROUND(SUM(C61:G61),0)</f>
        <v>0</v>
      </c>
      <c r="I61" s="31"/>
      <c r="J61" s="31"/>
      <c r="K61" s="31"/>
      <c r="L61" s="31"/>
      <c r="M61" s="31"/>
      <c r="N61" s="31"/>
      <c r="O61" s="32"/>
    </row>
    <row r="62" spans="1:15" ht="13.9" hidden="1" customHeight="1" x14ac:dyDescent="0.25">
      <c r="A62" s="10" t="s">
        <v>55</v>
      </c>
      <c r="B62" s="10"/>
      <c r="C62" s="27">
        <v>0</v>
      </c>
      <c r="D62" s="27"/>
      <c r="E62" s="27">
        <v>0</v>
      </c>
      <c r="F62" s="27"/>
      <c r="G62" s="27">
        <v>0</v>
      </c>
      <c r="H62" s="31">
        <f>ROUND(SUM(C62:G62),0)</f>
        <v>0</v>
      </c>
      <c r="I62" s="31"/>
      <c r="J62" s="31"/>
      <c r="K62" s="31"/>
      <c r="L62" s="31"/>
      <c r="M62" s="31"/>
      <c r="N62" s="31"/>
      <c r="O62" s="32"/>
    </row>
    <row r="63" spans="1:15" ht="15.6" customHeight="1" thickBot="1" x14ac:dyDescent="0.3">
      <c r="A63" s="23" t="s">
        <v>56</v>
      </c>
      <c r="B63" s="36"/>
      <c r="C63" s="25">
        <f>ROUND(SUM(C56:C62),0)</f>
        <v>173500</v>
      </c>
      <c r="D63" s="25"/>
      <c r="E63" s="25">
        <f>ROUND(SUM(E56:E62),0)</f>
        <v>193000</v>
      </c>
      <c r="F63" s="25"/>
      <c r="G63" s="25">
        <f>ROUND(SUM(G56:G62),0)</f>
        <v>177500</v>
      </c>
      <c r="H63" s="25">
        <f>ROUND(SUM(H56:H62),0)</f>
        <v>475000</v>
      </c>
      <c r="I63" s="25"/>
      <c r="J63" s="26">
        <f>SUM(J56:J62)</f>
        <v>184500</v>
      </c>
      <c r="K63" s="25"/>
      <c r="L63" s="26">
        <f>SUM(L56:L62)</f>
        <v>185000</v>
      </c>
      <c r="M63" s="25"/>
      <c r="N63" s="26">
        <f>SUM(N56:N62)</f>
        <v>250000</v>
      </c>
      <c r="O63" s="32"/>
    </row>
    <row r="64" spans="1:15" ht="13.9" customHeight="1" x14ac:dyDescent="0.2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32"/>
    </row>
    <row r="65" spans="1:15" hidden="1" x14ac:dyDescent="0.25">
      <c r="A65" s="7" t="s">
        <v>57</v>
      </c>
      <c r="B65" s="7"/>
      <c r="C65" s="37"/>
      <c r="D65" s="37"/>
      <c r="E65" s="37"/>
      <c r="F65" s="37"/>
      <c r="G65" s="37"/>
      <c r="H65" s="13"/>
      <c r="I65" s="13"/>
      <c r="J65" s="13"/>
      <c r="K65" s="13"/>
      <c r="L65" s="13"/>
      <c r="M65" s="13"/>
      <c r="N65" s="13"/>
      <c r="O65" s="7">
        <v>6</v>
      </c>
    </row>
    <row r="66" spans="1:15" hidden="1" x14ac:dyDescent="0.25">
      <c r="A66" s="10" t="s">
        <v>58</v>
      </c>
      <c r="B66" s="10"/>
      <c r="C66" s="27">
        <v>0</v>
      </c>
      <c r="D66" s="27"/>
      <c r="E66" s="27">
        <v>0</v>
      </c>
      <c r="F66" s="27"/>
      <c r="G66" s="27">
        <v>0</v>
      </c>
      <c r="H66" s="31">
        <f t="shared" ref="H66:H71" si="6">ROUND(SUM(C66:G66),0)</f>
        <v>0</v>
      </c>
      <c r="I66" s="31"/>
      <c r="J66" s="31"/>
      <c r="K66" s="31"/>
      <c r="L66" s="31"/>
      <c r="M66" s="31"/>
      <c r="N66" s="31"/>
      <c r="O66" s="32"/>
    </row>
    <row r="67" spans="1:15" hidden="1" x14ac:dyDescent="0.25">
      <c r="A67" s="10" t="s">
        <v>59</v>
      </c>
      <c r="B67" s="10"/>
      <c r="C67" s="27">
        <v>0</v>
      </c>
      <c r="D67" s="27"/>
      <c r="E67" s="27">
        <v>0</v>
      </c>
      <c r="F67" s="27"/>
      <c r="G67" s="27">
        <v>0</v>
      </c>
      <c r="H67" s="31">
        <f t="shared" si="6"/>
        <v>0</v>
      </c>
      <c r="I67" s="31"/>
      <c r="J67" s="31"/>
      <c r="K67" s="31"/>
      <c r="L67" s="31"/>
      <c r="M67" s="31"/>
      <c r="N67" s="31"/>
      <c r="O67" s="32"/>
    </row>
    <row r="68" spans="1:15" hidden="1" x14ac:dyDescent="0.25">
      <c r="A68" s="10" t="s">
        <v>55</v>
      </c>
      <c r="B68" s="10"/>
      <c r="C68" s="27">
        <v>0</v>
      </c>
      <c r="D68" s="27"/>
      <c r="E68" s="27">
        <v>0</v>
      </c>
      <c r="F68" s="27"/>
      <c r="G68" s="27">
        <v>0</v>
      </c>
      <c r="H68" s="31">
        <f t="shared" si="6"/>
        <v>0</v>
      </c>
      <c r="I68" s="31"/>
      <c r="J68" s="31"/>
      <c r="K68" s="31"/>
      <c r="L68" s="31"/>
      <c r="M68" s="31"/>
      <c r="N68" s="31"/>
      <c r="O68" s="32"/>
    </row>
    <row r="69" spans="1:15" hidden="1" x14ac:dyDescent="0.25">
      <c r="A69" s="10" t="s">
        <v>60</v>
      </c>
      <c r="B69" s="10"/>
      <c r="C69" s="27">
        <v>0</v>
      </c>
      <c r="D69" s="27"/>
      <c r="E69" s="27">
        <v>0</v>
      </c>
      <c r="F69" s="27"/>
      <c r="G69" s="27">
        <v>0</v>
      </c>
      <c r="H69" s="31">
        <f t="shared" si="6"/>
        <v>0</v>
      </c>
      <c r="I69" s="31"/>
      <c r="J69" s="31"/>
      <c r="K69" s="31"/>
      <c r="L69" s="31"/>
      <c r="M69" s="31"/>
      <c r="N69" s="31"/>
      <c r="O69" s="32"/>
    </row>
    <row r="70" spans="1:15" hidden="1" x14ac:dyDescent="0.25">
      <c r="A70" s="10" t="s">
        <v>61</v>
      </c>
      <c r="B70" s="10"/>
      <c r="C70" s="27">
        <v>0</v>
      </c>
      <c r="D70" s="27"/>
      <c r="E70" s="27">
        <v>0</v>
      </c>
      <c r="F70" s="27"/>
      <c r="G70" s="27">
        <v>0</v>
      </c>
      <c r="H70" s="31">
        <f t="shared" si="6"/>
        <v>0</v>
      </c>
      <c r="I70" s="31"/>
      <c r="J70" s="31"/>
      <c r="K70" s="31"/>
      <c r="L70" s="31"/>
      <c r="M70" s="31"/>
      <c r="N70" s="31"/>
      <c r="O70" s="32"/>
    </row>
    <row r="71" spans="1:15" hidden="1" x14ac:dyDescent="0.25">
      <c r="A71" s="10" t="s">
        <v>62</v>
      </c>
      <c r="B71" s="10"/>
      <c r="C71" s="27">
        <v>0</v>
      </c>
      <c r="D71" s="27"/>
      <c r="E71" s="27">
        <v>0</v>
      </c>
      <c r="F71" s="27"/>
      <c r="G71" s="27">
        <v>0</v>
      </c>
      <c r="H71" s="31">
        <f t="shared" si="6"/>
        <v>0</v>
      </c>
      <c r="I71" s="31"/>
      <c r="J71" s="31"/>
      <c r="K71" s="31"/>
      <c r="L71" s="31"/>
      <c r="M71" s="31"/>
      <c r="N71" s="31"/>
      <c r="O71" s="32"/>
    </row>
    <row r="72" spans="1:15" ht="15.6" hidden="1" customHeight="1" x14ac:dyDescent="0.25">
      <c r="C72" s="29">
        <f>ROUND(SUM(C66:C71),0)</f>
        <v>0</v>
      </c>
      <c r="D72" s="29"/>
      <c r="E72" s="29">
        <f>ROUND(SUM(E66:E71),0)</f>
        <v>0</v>
      </c>
      <c r="F72" s="29"/>
      <c r="G72" s="29">
        <f>ROUND(SUM(G66:G71),0)</f>
        <v>0</v>
      </c>
      <c r="H72" s="29">
        <f>ROUND(SUM(H66:H71),0)</f>
        <v>0</v>
      </c>
      <c r="I72" s="29"/>
      <c r="J72" s="29"/>
      <c r="K72" s="29"/>
      <c r="L72" s="29"/>
      <c r="M72" s="29"/>
      <c r="N72" s="29"/>
      <c r="O72" s="32"/>
    </row>
    <row r="73" spans="1:15" hidden="1" x14ac:dyDescent="0.25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32"/>
    </row>
    <row r="74" spans="1:15" x14ac:dyDescent="0.25">
      <c r="A74" s="7" t="s">
        <v>63</v>
      </c>
      <c r="B74" s="7"/>
      <c r="C74" s="30"/>
      <c r="D74" s="30"/>
      <c r="E74" s="30"/>
      <c r="F74" s="30"/>
      <c r="G74" s="30"/>
      <c r="H74" s="13"/>
      <c r="I74" s="13"/>
      <c r="J74" s="13"/>
      <c r="K74" s="13"/>
      <c r="L74" s="13"/>
      <c r="M74" s="13"/>
      <c r="N74" s="13"/>
      <c r="O74" s="7">
        <v>4</v>
      </c>
    </row>
    <row r="75" spans="1:15" x14ac:dyDescent="0.25">
      <c r="A75" s="10" t="s">
        <v>64</v>
      </c>
      <c r="B75" s="10"/>
      <c r="C75" s="27">
        <v>500</v>
      </c>
      <c r="D75" s="27"/>
      <c r="E75" s="11">
        <v>500</v>
      </c>
      <c r="F75" s="11"/>
      <c r="G75" s="11">
        <v>500</v>
      </c>
      <c r="H75" s="31">
        <f>ROUND(SUM(C75:G75),0)</f>
        <v>1500</v>
      </c>
      <c r="I75" s="31"/>
      <c r="J75" s="14">
        <v>500</v>
      </c>
      <c r="K75" s="31"/>
      <c r="L75" s="14">
        <v>500</v>
      </c>
      <c r="M75" s="31"/>
      <c r="N75" s="14">
        <v>500</v>
      </c>
      <c r="O75" s="32"/>
    </row>
    <row r="76" spans="1:15" hidden="1" x14ac:dyDescent="0.25">
      <c r="A76" s="10" t="s">
        <v>65</v>
      </c>
      <c r="B76" s="10"/>
      <c r="C76" s="27">
        <v>0</v>
      </c>
      <c r="D76" s="27"/>
      <c r="E76" s="11">
        <v>0</v>
      </c>
      <c r="F76" s="11"/>
      <c r="G76" s="11">
        <v>0</v>
      </c>
      <c r="H76" s="31"/>
      <c r="I76" s="31"/>
      <c r="J76" s="14"/>
      <c r="K76" s="31"/>
      <c r="L76" s="14"/>
      <c r="M76" s="31"/>
      <c r="N76" s="14"/>
      <c r="O76" s="32"/>
    </row>
    <row r="77" spans="1:15" x14ac:dyDescent="0.25">
      <c r="A77" s="10" t="s">
        <v>66</v>
      </c>
      <c r="B77" s="10"/>
      <c r="C77" s="27">
        <v>12000</v>
      </c>
      <c r="D77" s="27"/>
      <c r="E77" s="11">
        <v>12000</v>
      </c>
      <c r="F77" s="11"/>
      <c r="G77" s="11">
        <v>12000</v>
      </c>
      <c r="H77" s="31">
        <f t="shared" ref="H77:H85" si="7">ROUND(SUM(C77:G77),0)</f>
        <v>36000</v>
      </c>
      <c r="I77" s="31"/>
      <c r="J77" s="14">
        <v>12000</v>
      </c>
      <c r="K77" s="31"/>
      <c r="L77" s="14">
        <v>12000</v>
      </c>
      <c r="M77" s="31"/>
      <c r="N77" s="14">
        <v>12000</v>
      </c>
      <c r="O77" s="32"/>
    </row>
    <row r="78" spans="1:15" x14ac:dyDescent="0.25">
      <c r="A78" s="10" t="s">
        <v>67</v>
      </c>
      <c r="B78" s="10"/>
      <c r="C78" s="27">
        <v>1500</v>
      </c>
      <c r="D78" s="27"/>
      <c r="E78" s="11">
        <v>1500</v>
      </c>
      <c r="F78" s="11"/>
      <c r="G78" s="11">
        <v>1500</v>
      </c>
      <c r="H78" s="31">
        <f t="shared" si="7"/>
        <v>4500</v>
      </c>
      <c r="I78" s="31"/>
      <c r="J78" s="14">
        <v>1500</v>
      </c>
      <c r="K78" s="31"/>
      <c r="L78" s="14">
        <v>1500</v>
      </c>
      <c r="M78" s="31"/>
      <c r="N78" s="14">
        <v>1500</v>
      </c>
      <c r="O78" s="32"/>
    </row>
    <row r="79" spans="1:15" x14ac:dyDescent="0.25">
      <c r="A79" s="10" t="s">
        <v>68</v>
      </c>
      <c r="B79" s="10"/>
      <c r="C79" s="27">
        <v>500</v>
      </c>
      <c r="D79" s="27"/>
      <c r="E79" s="11">
        <v>500</v>
      </c>
      <c r="F79" s="11"/>
      <c r="G79" s="11">
        <v>500</v>
      </c>
      <c r="H79" s="31">
        <f t="shared" si="7"/>
        <v>1500</v>
      </c>
      <c r="I79" s="31"/>
      <c r="J79" s="14">
        <v>500</v>
      </c>
      <c r="K79" s="31"/>
      <c r="L79" s="14">
        <v>500</v>
      </c>
      <c r="M79" s="31"/>
      <c r="N79" s="14">
        <v>500</v>
      </c>
      <c r="O79" s="32"/>
    </row>
    <row r="80" spans="1:15" x14ac:dyDescent="0.25">
      <c r="A80" s="10" t="s">
        <v>69</v>
      </c>
      <c r="B80" s="10"/>
      <c r="C80" s="27">
        <v>6250</v>
      </c>
      <c r="D80" s="27"/>
      <c r="E80" s="27">
        <v>10000</v>
      </c>
      <c r="F80" s="27"/>
      <c r="G80" s="27">
        <v>10000</v>
      </c>
      <c r="H80" s="31">
        <f t="shared" si="7"/>
        <v>26250</v>
      </c>
      <c r="I80" s="31"/>
      <c r="J80" s="14">
        <v>12500</v>
      </c>
      <c r="K80" s="31"/>
      <c r="L80" s="14">
        <v>12500</v>
      </c>
      <c r="M80" s="31"/>
      <c r="N80" s="14">
        <v>12500</v>
      </c>
      <c r="O80" s="32"/>
    </row>
    <row r="81" spans="1:15" x14ac:dyDescent="0.25">
      <c r="A81" s="10" t="s">
        <v>70</v>
      </c>
      <c r="B81" s="10"/>
      <c r="C81" s="27"/>
      <c r="D81" s="27"/>
      <c r="E81" s="27"/>
      <c r="F81" s="27"/>
      <c r="G81" s="27"/>
      <c r="H81" s="31"/>
      <c r="I81" s="31"/>
      <c r="J81" s="14">
        <f>8*W7</f>
        <v>11600</v>
      </c>
      <c r="K81" s="31"/>
      <c r="L81" s="14">
        <f>8*X7</f>
        <v>11600</v>
      </c>
      <c r="M81" s="31"/>
      <c r="N81" s="14">
        <f>8*Y7</f>
        <v>11600</v>
      </c>
      <c r="O81" s="32"/>
    </row>
    <row r="82" spans="1:15" ht="15.75" thickBot="1" x14ac:dyDescent="0.3">
      <c r="A82" s="10" t="s">
        <v>71</v>
      </c>
      <c r="B82" s="10"/>
      <c r="C82" s="27">
        <v>5000</v>
      </c>
      <c r="D82" s="27"/>
      <c r="E82" s="27">
        <v>5000</v>
      </c>
      <c r="F82" s="27"/>
      <c r="G82" s="27">
        <v>5000</v>
      </c>
      <c r="H82" s="31">
        <f t="shared" si="7"/>
        <v>15000</v>
      </c>
      <c r="I82" s="31"/>
      <c r="J82" s="14">
        <v>5000</v>
      </c>
      <c r="K82" s="31"/>
      <c r="L82" s="14">
        <v>5000</v>
      </c>
      <c r="M82" s="31"/>
      <c r="N82" s="14">
        <v>5000</v>
      </c>
      <c r="O82" s="32"/>
    </row>
    <row r="83" spans="1:15" ht="15.75" hidden="1" thickBot="1" x14ac:dyDescent="0.3">
      <c r="A83" s="10" t="s">
        <v>72</v>
      </c>
      <c r="B83" s="10"/>
      <c r="C83" s="27">
        <v>0</v>
      </c>
      <c r="D83" s="27"/>
      <c r="E83" s="27">
        <v>0</v>
      </c>
      <c r="F83" s="27"/>
      <c r="G83" s="27">
        <v>0</v>
      </c>
      <c r="H83" s="31">
        <f t="shared" si="7"/>
        <v>0</v>
      </c>
      <c r="I83" s="31"/>
      <c r="J83" s="31"/>
      <c r="K83" s="31"/>
      <c r="L83" s="31"/>
      <c r="M83" s="31"/>
      <c r="N83" s="31"/>
      <c r="O83" s="32"/>
    </row>
    <row r="84" spans="1:15" ht="15.75" hidden="1" thickBot="1" x14ac:dyDescent="0.3">
      <c r="A84" s="10" t="s">
        <v>73</v>
      </c>
      <c r="B84" s="10"/>
      <c r="C84" s="27">
        <v>0</v>
      </c>
      <c r="D84" s="27"/>
      <c r="E84" s="27">
        <v>0</v>
      </c>
      <c r="F84" s="27"/>
      <c r="G84" s="27">
        <v>0</v>
      </c>
      <c r="H84" s="31">
        <f t="shared" si="7"/>
        <v>0</v>
      </c>
      <c r="I84" s="31"/>
      <c r="J84" s="31"/>
      <c r="K84" s="31"/>
      <c r="L84" s="31"/>
      <c r="M84" s="31"/>
      <c r="N84" s="31"/>
      <c r="O84" s="32"/>
    </row>
    <row r="85" spans="1:15" ht="15.75" hidden="1" thickBot="1" x14ac:dyDescent="0.3">
      <c r="A85" s="10" t="s">
        <v>74</v>
      </c>
      <c r="B85" s="10"/>
      <c r="C85" s="27">
        <v>0</v>
      </c>
      <c r="D85" s="27"/>
      <c r="E85" s="27">
        <v>0</v>
      </c>
      <c r="F85" s="27"/>
      <c r="G85" s="27">
        <v>0</v>
      </c>
      <c r="H85" s="31">
        <f t="shared" si="7"/>
        <v>0</v>
      </c>
      <c r="I85" s="31"/>
      <c r="J85" s="31"/>
      <c r="K85" s="31"/>
      <c r="L85" s="31"/>
      <c r="M85" s="31"/>
      <c r="N85" s="31"/>
      <c r="O85" s="32"/>
    </row>
    <row r="86" spans="1:15" ht="15.6" customHeight="1" thickBot="1" x14ac:dyDescent="0.3">
      <c r="A86" s="23" t="s">
        <v>6</v>
      </c>
      <c r="B86" s="24"/>
      <c r="C86" s="25">
        <f>ROUND(SUM(C75:C85),0)</f>
        <v>25750</v>
      </c>
      <c r="D86" s="25"/>
      <c r="E86" s="25">
        <f>ROUND(SUM(E75:E85),0)</f>
        <v>29500</v>
      </c>
      <c r="F86" s="25"/>
      <c r="G86" s="25">
        <f>ROUND(SUM(G75:G85),0)</f>
        <v>29500</v>
      </c>
      <c r="H86" s="25">
        <f>ROUND(SUM(H75:H85),0)</f>
        <v>84750</v>
      </c>
      <c r="I86" s="25"/>
      <c r="J86" s="26">
        <f>SUM(J75:J85)</f>
        <v>43600</v>
      </c>
      <c r="K86" s="25"/>
      <c r="L86" s="26">
        <f>SUM(L75:L85)</f>
        <v>43600</v>
      </c>
      <c r="M86" s="25"/>
      <c r="N86" s="26">
        <f>SUM(N75:N85)</f>
        <v>43600</v>
      </c>
      <c r="O86" s="32"/>
    </row>
    <row r="87" spans="1:15" ht="15.6" customHeight="1" thickBot="1" x14ac:dyDescent="0.3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32"/>
    </row>
    <row r="88" spans="1:15" ht="15.6" customHeight="1" thickBot="1" x14ac:dyDescent="0.3">
      <c r="A88" s="23" t="s">
        <v>75</v>
      </c>
      <c r="B88" s="24"/>
      <c r="C88" s="25">
        <f>C86+C63+C53</f>
        <v>259250</v>
      </c>
      <c r="D88" s="25"/>
      <c r="E88" s="25">
        <f>E86+E63+E53</f>
        <v>282500</v>
      </c>
      <c r="F88" s="25"/>
      <c r="G88" s="25">
        <f>G86+G63+G53</f>
        <v>297000</v>
      </c>
      <c r="H88" s="25"/>
      <c r="I88" s="25"/>
      <c r="J88" s="26">
        <f>J86+J63+J53</f>
        <v>318100</v>
      </c>
      <c r="K88" s="25"/>
      <c r="L88" s="26">
        <f>L86+L63+L53</f>
        <v>293600</v>
      </c>
      <c r="M88" s="25"/>
      <c r="N88" s="26">
        <f>N86+N63+N53</f>
        <v>358600</v>
      </c>
      <c r="O88" s="32"/>
    </row>
    <row r="89" spans="1:15" ht="15.75" thickBot="1" x14ac:dyDescent="0.3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32"/>
    </row>
    <row r="90" spans="1:15" ht="15.75" hidden="1" thickBot="1" x14ac:dyDescent="0.3">
      <c r="A90" s="41" t="s">
        <v>76</v>
      </c>
      <c r="B90" s="41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7">
        <v>8</v>
      </c>
    </row>
    <row r="91" spans="1:15" ht="15.75" hidden="1" thickBot="1" x14ac:dyDescent="0.3">
      <c r="A91" s="42" t="str">
        <f>+[1]Forudsætn.!A23</f>
        <v>Goodwill</v>
      </c>
      <c r="B91" s="42"/>
      <c r="C91" s="31">
        <f>+[1]Forudsætn.!B31</f>
        <v>0</v>
      </c>
      <c r="D91" s="31"/>
      <c r="E91" s="31">
        <f>+[1]Forudsætn.!C31</f>
        <v>0</v>
      </c>
      <c r="F91" s="31"/>
      <c r="G91" s="31">
        <f>+[1]Forudsætn.!D31</f>
        <v>0</v>
      </c>
      <c r="H91" s="31">
        <f t="shared" ref="H91:H97" si="8">ROUND(SUM(C91:G91),0)</f>
        <v>0</v>
      </c>
      <c r="I91" s="31"/>
      <c r="J91" s="31"/>
      <c r="K91" s="31"/>
      <c r="L91" s="31"/>
      <c r="M91" s="31"/>
      <c r="N91" s="31"/>
      <c r="O91" s="32"/>
    </row>
    <row r="92" spans="1:15" ht="15.75" hidden="1" thickBot="1" x14ac:dyDescent="0.3">
      <c r="A92" s="42" t="str">
        <f>+[1]Forudsætn.!A43</f>
        <v>Indretning lejede lokaler</v>
      </c>
      <c r="B92" s="42"/>
      <c r="C92" s="31">
        <f>+[1]Forudsætn.!B51</f>
        <v>0</v>
      </c>
      <c r="D92" s="31"/>
      <c r="E92" s="31">
        <f>+[1]Forudsætn.!C51</f>
        <v>0</v>
      </c>
      <c r="F92" s="31"/>
      <c r="G92" s="31">
        <f>+[1]Forudsætn.!D51</f>
        <v>0</v>
      </c>
      <c r="H92" s="31">
        <f t="shared" si="8"/>
        <v>0</v>
      </c>
      <c r="I92" s="31"/>
      <c r="J92" s="31"/>
      <c r="K92" s="31"/>
      <c r="L92" s="31"/>
      <c r="M92" s="31"/>
      <c r="N92" s="31"/>
      <c r="O92" s="32"/>
    </row>
    <row r="93" spans="1:15" ht="15.75" hidden="1" thickBot="1" x14ac:dyDescent="0.3">
      <c r="A93" s="42" t="str">
        <f>+[1]Forudsætn.!A61</f>
        <v>Grunde og bygninger</v>
      </c>
      <c r="B93" s="42"/>
      <c r="C93" s="31">
        <f>+[1]Forudsætn.!B69</f>
        <v>0</v>
      </c>
      <c r="D93" s="31"/>
      <c r="E93" s="31">
        <f>+[1]Forudsætn.!C69</f>
        <v>0</v>
      </c>
      <c r="F93" s="31"/>
      <c r="G93" s="31">
        <f>+[1]Forudsætn.!D69</f>
        <v>0</v>
      </c>
      <c r="H93" s="31">
        <f t="shared" si="8"/>
        <v>0</v>
      </c>
      <c r="I93" s="31"/>
      <c r="J93" s="31"/>
      <c r="K93" s="31"/>
      <c r="L93" s="31"/>
      <c r="M93" s="31"/>
      <c r="N93" s="31"/>
      <c r="O93" s="32"/>
    </row>
    <row r="94" spans="1:15" ht="15.75" hidden="1" thickBot="1" x14ac:dyDescent="0.3">
      <c r="A94" s="42" t="str">
        <f>+[1]Forudsætn.!A81</f>
        <v>Tekniske anlæg</v>
      </c>
      <c r="B94" s="42"/>
      <c r="C94" s="31">
        <f>+[1]Forudsætn.!B89</f>
        <v>0</v>
      </c>
      <c r="D94" s="31"/>
      <c r="E94" s="31">
        <f>+[1]Forudsætn.!C89</f>
        <v>0</v>
      </c>
      <c r="F94" s="31"/>
      <c r="G94" s="31">
        <f>+[1]Forudsætn.!D89</f>
        <v>0</v>
      </c>
      <c r="H94" s="31">
        <f t="shared" si="8"/>
        <v>0</v>
      </c>
      <c r="I94" s="31"/>
      <c r="J94" s="31"/>
      <c r="K94" s="31"/>
      <c r="L94" s="31"/>
      <c r="M94" s="31"/>
      <c r="N94" s="31"/>
      <c r="O94" s="32"/>
    </row>
    <row r="95" spans="1:15" ht="15.75" hidden="1" thickBot="1" x14ac:dyDescent="0.3">
      <c r="A95" s="42" t="str">
        <f>+[1]Forudsætn.!A99</f>
        <v>Inventar</v>
      </c>
      <c r="B95" s="42"/>
      <c r="C95" s="31">
        <f>+[1]Forudsætn.!B107</f>
        <v>0</v>
      </c>
      <c r="D95" s="31"/>
      <c r="E95" s="31">
        <f>+[1]Forudsætn.!C107</f>
        <v>0</v>
      </c>
      <c r="F95" s="31"/>
      <c r="G95" s="31">
        <f>+[1]Forudsætn.!D107</f>
        <v>0</v>
      </c>
      <c r="H95" s="31">
        <f t="shared" si="8"/>
        <v>0</v>
      </c>
      <c r="I95" s="31"/>
      <c r="J95" s="31"/>
      <c r="K95" s="31"/>
      <c r="L95" s="31"/>
      <c r="M95" s="31"/>
      <c r="N95" s="31"/>
      <c r="O95" s="32"/>
    </row>
    <row r="96" spans="1:15" ht="15.75" hidden="1" thickBot="1" x14ac:dyDescent="0.3">
      <c r="A96" s="10" t="s">
        <v>77</v>
      </c>
      <c r="B96" s="10"/>
      <c r="C96" s="37">
        <v>0</v>
      </c>
      <c r="D96" s="37"/>
      <c r="E96" s="37">
        <v>0</v>
      </c>
      <c r="F96" s="37"/>
      <c r="G96" s="37">
        <v>0</v>
      </c>
      <c r="H96" s="31">
        <f t="shared" si="8"/>
        <v>0</v>
      </c>
      <c r="I96" s="31"/>
      <c r="J96" s="31"/>
      <c r="K96" s="31"/>
      <c r="L96" s="31"/>
      <c r="M96" s="31"/>
      <c r="N96" s="31"/>
      <c r="O96" s="32"/>
    </row>
    <row r="97" spans="1:15" ht="15.75" hidden="1" thickBot="1" x14ac:dyDescent="0.3">
      <c r="A97" s="42" t="s">
        <v>78</v>
      </c>
      <c r="B97" s="42"/>
      <c r="C97" s="31">
        <f>-[1]Forudsætn.!B37-[1]Forudsætn.!B57-[1]Forudsætn.!B75-[1]Forudsætn.!B95-[1]Forudsætn.!B113</f>
        <v>0</v>
      </c>
      <c r="D97" s="31"/>
      <c r="E97" s="31">
        <f>-[1]Forudsætn.!C37-[1]Forudsætn.!C57-[1]Forudsætn.!C75-[1]Forudsætn.!C95-[1]Forudsætn.!C113</f>
        <v>0</v>
      </c>
      <c r="F97" s="31"/>
      <c r="G97" s="31">
        <f>-[1]Forudsætn.!D37-[1]Forudsætn.!D57-[1]Forudsætn.!D75-[1]Forudsætn.!D95-[1]Forudsætn.!D113</f>
        <v>0</v>
      </c>
      <c r="H97" s="31">
        <f t="shared" si="8"/>
        <v>0</v>
      </c>
      <c r="I97" s="31"/>
      <c r="J97" s="31"/>
      <c r="K97" s="31"/>
      <c r="L97" s="31"/>
      <c r="M97" s="31"/>
      <c r="N97" s="31"/>
      <c r="O97" s="32"/>
    </row>
    <row r="98" spans="1:15" ht="15.6" hidden="1" customHeight="1" x14ac:dyDescent="0.25">
      <c r="C98" s="29">
        <f>ROUND(SUM(C91:C97),0)</f>
        <v>0</v>
      </c>
      <c r="D98" s="29"/>
      <c r="E98" s="29">
        <f>ROUND(SUM(E91:E97),0)</f>
        <v>0</v>
      </c>
      <c r="F98" s="29"/>
      <c r="G98" s="29">
        <f>ROUND(SUM(G91:G97),0)</f>
        <v>0</v>
      </c>
      <c r="H98" s="29">
        <f>ROUND(SUM(H91:H96),0)</f>
        <v>0</v>
      </c>
      <c r="I98" s="29"/>
      <c r="J98" s="29"/>
      <c r="K98" s="29"/>
      <c r="L98" s="29"/>
      <c r="M98" s="29"/>
      <c r="N98" s="29"/>
      <c r="O98" s="32"/>
    </row>
    <row r="99" spans="1:15" ht="15.75" hidden="1" thickBot="1" x14ac:dyDescent="0.3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32"/>
    </row>
    <row r="100" spans="1:15" ht="15.75" hidden="1" thickBot="1" x14ac:dyDescent="0.3">
      <c r="A100" s="7" t="s">
        <v>79</v>
      </c>
      <c r="B100" s="7"/>
      <c r="C100" s="30"/>
      <c r="D100" s="30"/>
      <c r="E100" s="30"/>
      <c r="F100" s="30"/>
      <c r="G100" s="30"/>
      <c r="H100" s="13"/>
      <c r="I100" s="13"/>
      <c r="J100" s="13"/>
      <c r="K100" s="13"/>
      <c r="L100" s="13"/>
      <c r="M100" s="13"/>
      <c r="N100" s="13"/>
      <c r="O100" s="7">
        <v>9</v>
      </c>
    </row>
    <row r="101" spans="1:15" ht="15.75" hidden="1" thickBot="1" x14ac:dyDescent="0.3">
      <c r="A101" s="10" t="s">
        <v>80</v>
      </c>
      <c r="B101" s="10"/>
      <c r="C101" s="37">
        <v>0</v>
      </c>
      <c r="D101" s="37"/>
      <c r="E101" s="37">
        <v>0</v>
      </c>
      <c r="F101" s="37"/>
      <c r="G101" s="37">
        <v>0</v>
      </c>
      <c r="H101" s="31">
        <f>ROUND(SUM(C101:G101),0)</f>
        <v>0</v>
      </c>
      <c r="I101" s="31"/>
      <c r="J101" s="31"/>
      <c r="K101" s="31"/>
      <c r="L101" s="31"/>
      <c r="M101" s="31"/>
      <c r="N101" s="31"/>
      <c r="O101" s="32"/>
    </row>
    <row r="102" spans="1:15" ht="15.75" hidden="1" thickBot="1" x14ac:dyDescent="0.3">
      <c r="A102" s="10" t="s">
        <v>81</v>
      </c>
      <c r="B102" s="10"/>
      <c r="C102" s="37">
        <v>0</v>
      </c>
      <c r="D102" s="37"/>
      <c r="E102" s="37">
        <v>0</v>
      </c>
      <c r="F102" s="37"/>
      <c r="G102" s="37">
        <v>0</v>
      </c>
      <c r="H102" s="31">
        <f>ROUND(SUM(C102:G102),0)</f>
        <v>0</v>
      </c>
      <c r="I102" s="31"/>
      <c r="J102" s="31"/>
      <c r="K102" s="31"/>
      <c r="L102" s="31"/>
      <c r="M102" s="31"/>
      <c r="N102" s="31"/>
      <c r="O102" s="32"/>
    </row>
    <row r="103" spans="1:15" ht="15.75" hidden="1" thickBot="1" x14ac:dyDescent="0.3">
      <c r="A103" s="10" t="s">
        <v>82</v>
      </c>
      <c r="B103" s="10"/>
      <c r="C103" s="37">
        <v>0</v>
      </c>
      <c r="D103" s="37"/>
      <c r="E103" s="37">
        <v>0</v>
      </c>
      <c r="F103" s="37"/>
      <c r="G103" s="37">
        <v>0</v>
      </c>
      <c r="H103" s="31">
        <f>ROUND(SUM(C103:G103),0)</f>
        <v>0</v>
      </c>
      <c r="I103" s="31"/>
      <c r="J103" s="31"/>
      <c r="K103" s="31"/>
      <c r="L103" s="31"/>
      <c r="M103" s="31"/>
      <c r="N103" s="31"/>
      <c r="O103" s="32"/>
    </row>
    <row r="104" spans="1:15" ht="15.6" hidden="1" customHeight="1" x14ac:dyDescent="0.25">
      <c r="C104" s="29">
        <f t="shared" ref="C104:H104" si="9">ROUND(SUM(C101:C103),0)</f>
        <v>0</v>
      </c>
      <c r="D104" s="29"/>
      <c r="E104" s="29">
        <f t="shared" si="9"/>
        <v>0</v>
      </c>
      <c r="F104" s="29"/>
      <c r="G104" s="29">
        <f t="shared" si="9"/>
        <v>0</v>
      </c>
      <c r="H104" s="29">
        <f t="shared" si="9"/>
        <v>0</v>
      </c>
      <c r="I104" s="29"/>
      <c r="J104" s="29"/>
      <c r="K104" s="29"/>
      <c r="L104" s="29"/>
      <c r="M104" s="29"/>
      <c r="N104" s="29"/>
      <c r="O104" s="32"/>
    </row>
    <row r="105" spans="1:15" ht="15.75" hidden="1" thickBot="1" x14ac:dyDescent="0.3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32"/>
    </row>
    <row r="106" spans="1:15" ht="15.75" hidden="1" thickBot="1" x14ac:dyDescent="0.3">
      <c r="A106" s="7" t="s">
        <v>83</v>
      </c>
      <c r="B106" s="7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7">
        <v>10</v>
      </c>
    </row>
    <row r="107" spans="1:15" ht="15.75" hidden="1" thickBot="1" x14ac:dyDescent="0.3">
      <c r="A107" s="10" t="s">
        <v>84</v>
      </c>
      <c r="B107" s="10"/>
      <c r="C107" s="37">
        <v>0</v>
      </c>
      <c r="D107" s="37"/>
      <c r="E107" s="37">
        <v>0</v>
      </c>
      <c r="F107" s="37"/>
      <c r="G107" s="37">
        <v>0</v>
      </c>
      <c r="H107" s="31">
        <f t="shared" ref="H107:H112" si="10">ROUND(SUM(C107:G107),0)</f>
        <v>0</v>
      </c>
      <c r="I107" s="31"/>
      <c r="J107" s="31"/>
      <c r="K107" s="31"/>
      <c r="L107" s="31"/>
      <c r="M107" s="31"/>
      <c r="N107" s="31"/>
      <c r="O107" s="32"/>
    </row>
    <row r="108" spans="1:15" ht="15.75" hidden="1" thickBot="1" x14ac:dyDescent="0.3">
      <c r="A108" s="10" t="s">
        <v>85</v>
      </c>
      <c r="B108" s="10"/>
      <c r="C108" s="31">
        <f>ROUND(IF([1]Forudsætn.!$B$132="x",[1]Balance!C50*[1]Forudsætn.!B129/12,IF([1]Forudsætn.!$B$133="x",[1]Balance!C50*[1]Forudsætn.!B129/4,IF([1]Forudsætn.!$B$134="x",[1]Balance!C50*[1]Forudsætn.!B129/2,IF([1]Forudsætn.!$B$135="x",[1]Balance!C50*[1]Forudsætn.!B129,0)))),0)</f>
        <v>0</v>
      </c>
      <c r="D108" s="31"/>
      <c r="E108" s="31">
        <f>ROUND(IF([1]Forudsætn.!$B$132="x",[1]Balance!D50*[1]Forudsætn.!C129/12,IF([1]Forudsætn.!$B$133="x",[1]Balance!D50*[1]Forudsætn.!C129/4,IF([1]Forudsætn.!$B$134="x",[1]Balance!D50*[1]Forudsætn.!C129/2,IF([1]Forudsætn.!$B$135="x",[1]Balance!D50*[1]Forudsætn.!C129,0)))),0)</f>
        <v>0</v>
      </c>
      <c r="F108" s="31"/>
      <c r="G108" s="31">
        <f>ROUND(IF([1]Forudsætn.!$B$132="x",[1]Balance!E50*[1]Forudsætn.!D129/12,IF([1]Forudsætn.!$B$133="x",[1]Balance!E50*[1]Forudsætn.!D129/4,IF([1]Forudsætn.!$B$134="x",[1]Balance!E50*[1]Forudsætn.!D129/2,IF([1]Forudsætn.!$B$135="x",[1]Balance!E50*[1]Forudsætn.!D129,0)))),0)</f>
        <v>0</v>
      </c>
      <c r="H108" s="31">
        <f t="shared" si="10"/>
        <v>0</v>
      </c>
      <c r="I108" s="31"/>
      <c r="J108" s="31"/>
      <c r="K108" s="31"/>
      <c r="L108" s="31"/>
      <c r="M108" s="31"/>
      <c r="N108" s="31"/>
      <c r="O108" s="32"/>
    </row>
    <row r="109" spans="1:15" ht="15.75" hidden="1" thickBot="1" x14ac:dyDescent="0.3">
      <c r="A109" s="10" t="s">
        <v>86</v>
      </c>
      <c r="B109" s="10"/>
      <c r="C109" s="31">
        <f>ROUND(IF([1]Forudsætn.!$B$144="x",[1]Balance!C51*[1]Forudsætn.!B141/12,IF([1]Forudsætn.!$B$145="x",[1]Balance!C51*[1]Forudsætn.!B141/4,IF([1]Forudsætn.!$B$146="x",[1]Balance!C51*[1]Forudsætn.!B141/2,IF([1]Forudsætn.!$B$147="x",[1]Balance!C51*[1]Forudsætn.!B141,0)))),0)</f>
        <v>0</v>
      </c>
      <c r="D109" s="31"/>
      <c r="E109" s="31">
        <f>ROUND(IF([1]Forudsætn.!$B$144="x",[1]Balance!D51*[1]Forudsætn.!C141/12,IF([1]Forudsætn.!$B$145="x",[1]Balance!D51*[1]Forudsætn.!C141/4,IF([1]Forudsætn.!$B$146="x",[1]Balance!D51*[1]Forudsætn.!C141/2,IF([1]Forudsætn.!$B$147="x",[1]Balance!D51*[1]Forudsætn.!C141,0)))),0)</f>
        <v>0</v>
      </c>
      <c r="F109" s="31"/>
      <c r="G109" s="31">
        <f>ROUND(IF([1]Forudsætn.!$B$144="x",[1]Balance!E51*[1]Forudsætn.!D141/12,IF([1]Forudsætn.!$B$145="x",[1]Balance!E51*[1]Forudsætn.!D141/4,IF([1]Forudsætn.!$B$146="x",[1]Balance!E51*[1]Forudsætn.!D141/2,IF([1]Forudsætn.!$B$147="x",[1]Balance!E51*[1]Forudsætn.!D141,0)))),0)</f>
        <v>0</v>
      </c>
      <c r="H109" s="31">
        <f t="shared" si="10"/>
        <v>0</v>
      </c>
      <c r="I109" s="31"/>
      <c r="J109" s="31"/>
      <c r="K109" s="31"/>
      <c r="L109" s="31"/>
      <c r="M109" s="31"/>
      <c r="N109" s="31"/>
      <c r="O109" s="32"/>
    </row>
    <row r="110" spans="1:15" ht="15.75" hidden="1" thickBot="1" x14ac:dyDescent="0.3">
      <c r="A110" s="10" t="s">
        <v>87</v>
      </c>
      <c r="B110" s="10"/>
      <c r="C110" s="31">
        <f>ROUND(IF([1]Forudsætn.!$B$157="x",[1]Balance!C52*[1]Forudsætn.!B154/12,IF([1]Forudsætn.!$B$158="x",[1]Balance!C52*[1]Forudsætn.!B154/4,IF([1]Forudsætn.!$B$159="x",[1]Balance!C52*[1]Forudsætn.!B154/2,IF([1]Forudsætn.!$B$160="x",[1]Balance!C52*[1]Forudsætn.!B154,0)))),0)</f>
        <v>0</v>
      </c>
      <c r="D110" s="31"/>
      <c r="E110" s="31">
        <f>ROUND(IF([1]Forudsætn.!$B$157="x",[1]Balance!D52*[1]Forudsætn.!C154/12,IF([1]Forudsætn.!$B$158="x",[1]Balance!D52*[1]Forudsætn.!C154/4,IF([1]Forudsætn.!$B$159="x",[1]Balance!D52*[1]Forudsætn.!C154/2,IF([1]Forudsætn.!$B$160="x",[1]Balance!D52*[1]Forudsætn.!C154,0)))),0)</f>
        <v>0</v>
      </c>
      <c r="F110" s="31"/>
      <c r="G110" s="31">
        <f>ROUND(IF([1]Forudsætn.!$B$157="x",[1]Balance!E52*[1]Forudsætn.!D154/12,IF([1]Forudsætn.!$B$158="x",[1]Balance!E52*[1]Forudsætn.!D154/4,IF([1]Forudsætn.!$B$159="x",[1]Balance!E52*[1]Forudsætn.!D154/2,IF([1]Forudsætn.!$B$160="x",[1]Balance!E52*[1]Forudsætn.!D154,0)))),0)</f>
        <v>0</v>
      </c>
      <c r="H110" s="31">
        <f t="shared" si="10"/>
        <v>0</v>
      </c>
      <c r="I110" s="31"/>
      <c r="J110" s="31"/>
      <c r="K110" s="31"/>
      <c r="L110" s="31"/>
      <c r="M110" s="31"/>
      <c r="N110" s="31"/>
      <c r="O110" s="32"/>
    </row>
    <row r="111" spans="1:15" ht="15.75" hidden="1" thickBot="1" x14ac:dyDescent="0.3">
      <c r="A111" s="10" t="s">
        <v>88</v>
      </c>
      <c r="B111" s="10"/>
      <c r="C111" s="31">
        <f>ROUND(IF([1]Forudsætn.!$B$169="x",[1]Balance!C53*[1]Forudsætn.!B166/12,IF([1]Forudsætn.!$B$170="x",[1]Balance!C53*[1]Forudsætn.!B166/4,IF([1]Forudsætn.!$B$171="x",[1]Balance!C53*[1]Forudsætn.!B166/2,IF([1]Forudsætn.!$B$172="x",[1]Balance!C53*[1]Forudsætn.!B166,0)))),0)</f>
        <v>0</v>
      </c>
      <c r="D111" s="31"/>
      <c r="E111" s="31">
        <f>ROUND(IF([1]Forudsætn.!$B$169="x",[1]Balance!D53*[1]Forudsætn.!C166/12,IF([1]Forudsætn.!$B$170="x",[1]Balance!D53*[1]Forudsætn.!C166/4,IF([1]Forudsætn.!$B$171="x",[1]Balance!D53*[1]Forudsætn.!C166/2,IF([1]Forudsætn.!$B$172="x",[1]Balance!D53*[1]Forudsætn.!C166,0)))),0)</f>
        <v>0</v>
      </c>
      <c r="F111" s="31"/>
      <c r="G111" s="31">
        <f>ROUND(IF([1]Forudsætn.!$B$169="x",[1]Balance!E53*[1]Forudsætn.!D166/12,IF([1]Forudsætn.!$B$170="x",[1]Balance!E53*[1]Forudsætn.!D166/4,IF([1]Forudsætn.!$B$171="x",[1]Balance!E53*[1]Forudsætn.!D166/2,IF([1]Forudsætn.!$B$172="x",[1]Balance!E53*[1]Forudsætn.!D166,0)))),0)</f>
        <v>0</v>
      </c>
      <c r="H111" s="31">
        <f t="shared" si="10"/>
        <v>0</v>
      </c>
      <c r="I111" s="31"/>
      <c r="J111" s="31"/>
      <c r="K111" s="31"/>
      <c r="L111" s="31"/>
      <c r="M111" s="31"/>
      <c r="N111" s="31"/>
      <c r="O111" s="32"/>
    </row>
    <row r="112" spans="1:15" ht="15.75" hidden="1" thickBot="1" x14ac:dyDescent="0.3">
      <c r="A112" s="10" t="s">
        <v>89</v>
      </c>
      <c r="B112" s="10"/>
      <c r="C112" s="31">
        <f>ROUND(IF([1]Forudsætn.!$B$181="x",[1]Balance!C54*[1]Forudsætn.!B178/12,IF([1]Forudsætn.!$B$182="x",[1]Balance!C54*[1]Forudsætn.!B178/4,IF([1]Forudsætn.!$B$183="x",[1]Balance!C54*[1]Forudsætn.!B178/2,IF([1]Forudsætn.!$B$184="x",[1]Balance!C54*[1]Forudsætn.!B178,0)))),0)</f>
        <v>0</v>
      </c>
      <c r="D112" s="31"/>
      <c r="E112" s="31">
        <f>ROUND(IF([1]Forudsætn.!$B$181="x",[1]Balance!D54*[1]Forudsætn.!C178/12,IF([1]Forudsætn.!$B$182="x",[1]Balance!D54*[1]Forudsætn.!C178/4,IF([1]Forudsætn.!$B$183="x",[1]Balance!D54*[1]Forudsætn.!C178/2,IF([1]Forudsætn.!$B$184="x",[1]Balance!D54*[1]Forudsætn.!C178,0)))),0)</f>
        <v>0</v>
      </c>
      <c r="F112" s="31"/>
      <c r="G112" s="31">
        <f>ROUND(IF([1]Forudsætn.!$B$181="x",[1]Balance!E54*[1]Forudsætn.!D178/12,IF([1]Forudsætn.!$B$182="x",[1]Balance!E54*[1]Forudsætn.!D178/4,IF([1]Forudsætn.!$B$183="x",[1]Balance!E54*[1]Forudsætn.!D178/2,IF([1]Forudsætn.!$B$184="x",[1]Balance!E54*[1]Forudsætn.!D178,0)))),0)</f>
        <v>0</v>
      </c>
      <c r="H112" s="31">
        <f t="shared" si="10"/>
        <v>0</v>
      </c>
      <c r="I112" s="31"/>
      <c r="J112" s="31"/>
      <c r="K112" s="31"/>
      <c r="L112" s="31"/>
      <c r="M112" s="31"/>
      <c r="N112" s="31"/>
      <c r="O112" s="32"/>
    </row>
    <row r="113" spans="1:16" s="3" customFormat="1" ht="15.6" hidden="1" customHeight="1" x14ac:dyDescent="0.2">
      <c r="A113" s="3" t="s">
        <v>90</v>
      </c>
      <c r="C113" s="29">
        <f>ROUND(SUM(C107:C112),0)</f>
        <v>0</v>
      </c>
      <c r="D113" s="29"/>
      <c r="E113" s="29">
        <f>ROUND(SUM(E107:E112),0)</f>
        <v>0</v>
      </c>
      <c r="F113" s="29"/>
      <c r="G113" s="29">
        <f>ROUND(SUM(G107:G112),0)</f>
        <v>0</v>
      </c>
      <c r="H113" s="29">
        <f>ROUND(SUM(H107:H112),0)</f>
        <v>0</v>
      </c>
      <c r="I113" s="29"/>
      <c r="J113" s="29"/>
      <c r="K113" s="29"/>
      <c r="L113" s="29"/>
      <c r="M113" s="29"/>
      <c r="N113" s="29"/>
      <c r="O113" s="32"/>
      <c r="P113" s="4"/>
    </row>
    <row r="114" spans="1:16" ht="21" hidden="1" customHeight="1" x14ac:dyDescent="0.25">
      <c r="A114" s="42" t="s">
        <v>91</v>
      </c>
      <c r="B114" s="42"/>
      <c r="C114" s="31">
        <f>IF([1]Forudsætn.!$E$10="x",-[1]Beholdningsforskydn.!B30,IF([1]Forudsætn.!$E$11="x",-'[1]Ind- og udbet.'!B37,0))</f>
        <v>0</v>
      </c>
      <c r="D114" s="31"/>
      <c r="E114" s="31">
        <f>IF([1]Forudsætn.!$E$10="x",-[1]Beholdningsforskydn.!C30,IF([1]Forudsætn.!$E$11="x",-'[1]Ind- og udbet.'!C37,0))</f>
        <v>0</v>
      </c>
      <c r="F114" s="31"/>
      <c r="G114" s="31">
        <f>IF([1]Forudsætn.!$E$10="x",-[1]Beholdningsforskydn.!D30,IF([1]Forudsætn.!$E$11="x",-'[1]Ind- og udbet.'!D37,0))</f>
        <v>0</v>
      </c>
      <c r="H114" s="31">
        <f>ROUND(SUM(C114:G114),0)</f>
        <v>0</v>
      </c>
      <c r="I114" s="31"/>
      <c r="J114" s="31"/>
      <c r="K114" s="31"/>
      <c r="L114" s="31"/>
      <c r="M114" s="31"/>
      <c r="N114" s="31"/>
      <c r="O114" s="32"/>
    </row>
    <row r="115" spans="1:16" s="3" customFormat="1" ht="15.6" hidden="1" customHeight="1" x14ac:dyDescent="0.2">
      <c r="C115" s="29">
        <f t="shared" ref="C115:H115" si="11">ROUND(SUM(C113:C114),0)</f>
        <v>0</v>
      </c>
      <c r="D115" s="29"/>
      <c r="E115" s="29">
        <f t="shared" si="11"/>
        <v>0</v>
      </c>
      <c r="F115" s="29"/>
      <c r="G115" s="29">
        <f t="shared" si="11"/>
        <v>0</v>
      </c>
      <c r="H115" s="29">
        <f t="shared" si="11"/>
        <v>0</v>
      </c>
      <c r="I115" s="29"/>
      <c r="J115" s="29"/>
      <c r="K115" s="29"/>
      <c r="L115" s="29"/>
      <c r="M115" s="29"/>
      <c r="N115" s="29"/>
      <c r="O115" s="32"/>
      <c r="P115" s="4"/>
    </row>
    <row r="116" spans="1:16" ht="15.75" hidden="1" thickBot="1" x14ac:dyDescent="0.3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32"/>
    </row>
    <row r="117" spans="1:16" ht="16.5" thickBot="1" x14ac:dyDescent="0.3">
      <c r="A117" s="43" t="s">
        <v>92</v>
      </c>
      <c r="B117" s="44"/>
      <c r="C117" s="45">
        <f>C18-C53-C63-C86</f>
        <v>-27110</v>
      </c>
      <c r="D117" s="45"/>
      <c r="E117" s="45">
        <f>E18-E53-E63-E86</f>
        <v>9630</v>
      </c>
      <c r="F117" s="45"/>
      <c r="G117" s="45">
        <f>G18-G53-G63-G86</f>
        <v>11330</v>
      </c>
      <c r="H117" s="46"/>
      <c r="I117" s="46"/>
      <c r="J117" s="47">
        <f>J18-J53-J63-J86</f>
        <v>10430</v>
      </c>
      <c r="K117" s="46"/>
      <c r="L117" s="47">
        <f>L18-L53-L63-L86</f>
        <v>49030</v>
      </c>
      <c r="M117" s="46"/>
      <c r="N117" s="47">
        <f>N18-N53-N63-N86</f>
        <v>-15970</v>
      </c>
      <c r="O117" s="32"/>
    </row>
    <row r="118" spans="1:16" x14ac:dyDescent="0.25">
      <c r="A118" s="35"/>
      <c r="B118" s="35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2"/>
    </row>
    <row r="119" spans="1:16" x14ac:dyDescent="0.25">
      <c r="A119" s="35"/>
      <c r="B119" s="35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2"/>
    </row>
    <row r="120" spans="1:16" x14ac:dyDescent="0.25">
      <c r="A120" s="35"/>
      <c r="B120" s="35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2"/>
    </row>
    <row r="121" spans="1:16" x14ac:dyDescent="0.25">
      <c r="A121" s="35"/>
      <c r="B121" s="35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2"/>
    </row>
    <row r="122" spans="1:16" x14ac:dyDescent="0.25">
      <c r="A122" s="48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50"/>
    </row>
    <row r="123" spans="1:16" ht="18.75" x14ac:dyDescent="0.3">
      <c r="A123" s="51"/>
      <c r="B123" s="51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50"/>
    </row>
    <row r="124" spans="1:16" x14ac:dyDescent="0.25">
      <c r="A124" s="32"/>
      <c r="B124" s="32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0"/>
    </row>
    <row r="125" spans="1:16" s="3" customFormat="1" ht="14.25" x14ac:dyDescent="0.2">
      <c r="A125" s="32"/>
      <c r="B125" s="3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4"/>
      <c r="P125" s="4"/>
    </row>
    <row r="126" spans="1:16" s="3" customFormat="1" ht="14.25" x14ac:dyDescent="0.2">
      <c r="A126" s="32"/>
      <c r="B126" s="3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4"/>
      <c r="P126" s="4"/>
    </row>
    <row r="127" spans="1:16" x14ac:dyDescent="0.25">
      <c r="A127" s="48"/>
      <c r="B127" s="48"/>
      <c r="C127" s="52"/>
      <c r="D127" s="52"/>
      <c r="E127" s="52"/>
      <c r="F127" s="52"/>
      <c r="G127" s="52"/>
      <c r="H127" s="49"/>
      <c r="I127" s="49"/>
      <c r="J127" s="49"/>
      <c r="K127" s="49"/>
      <c r="L127" s="49"/>
      <c r="M127" s="49"/>
      <c r="N127" s="49"/>
      <c r="O127" s="4"/>
    </row>
    <row r="128" spans="1:16" x14ac:dyDescent="0.25">
      <c r="A128" s="35"/>
      <c r="B128" s="35"/>
      <c r="C128" s="53"/>
      <c r="D128" s="53"/>
      <c r="E128" s="53"/>
      <c r="F128" s="53"/>
      <c r="G128" s="53"/>
      <c r="H128" s="30"/>
      <c r="I128" s="30"/>
      <c r="J128" s="30"/>
      <c r="K128" s="30"/>
      <c r="L128" s="30"/>
      <c r="M128" s="30"/>
      <c r="N128" s="30"/>
      <c r="O128" s="50"/>
    </row>
    <row r="129" spans="1:16" x14ac:dyDescent="0.25">
      <c r="A129" s="35"/>
      <c r="B129" s="35"/>
      <c r="C129" s="53"/>
      <c r="D129" s="53"/>
      <c r="E129" s="53"/>
      <c r="F129" s="53"/>
      <c r="G129" s="53"/>
      <c r="H129" s="30"/>
      <c r="I129" s="30"/>
      <c r="J129" s="30"/>
      <c r="K129" s="30"/>
      <c r="L129" s="30"/>
      <c r="M129" s="30"/>
      <c r="N129" s="30"/>
      <c r="O129" s="50"/>
    </row>
    <row r="130" spans="1:16" x14ac:dyDescent="0.25">
      <c r="A130" s="35"/>
      <c r="B130" s="35"/>
      <c r="C130" s="53"/>
      <c r="D130" s="53"/>
      <c r="E130" s="53"/>
      <c r="F130" s="53"/>
      <c r="G130" s="53"/>
      <c r="H130" s="30"/>
      <c r="I130" s="30"/>
      <c r="J130" s="30"/>
      <c r="K130" s="30"/>
      <c r="L130" s="30"/>
      <c r="M130" s="30"/>
      <c r="N130" s="30"/>
      <c r="O130" s="50"/>
    </row>
    <row r="131" spans="1:16" x14ac:dyDescent="0.25">
      <c r="A131" s="35"/>
      <c r="B131" s="35"/>
      <c r="C131" s="53"/>
      <c r="D131" s="53"/>
      <c r="E131" s="53"/>
      <c r="F131" s="53"/>
      <c r="G131" s="53"/>
      <c r="H131" s="30"/>
      <c r="I131" s="30"/>
      <c r="J131" s="30"/>
      <c r="K131" s="30"/>
      <c r="L131" s="30"/>
      <c r="M131" s="30"/>
      <c r="N131" s="30"/>
      <c r="O131" s="50"/>
    </row>
    <row r="132" spans="1:16" x14ac:dyDescent="0.25">
      <c r="A132" s="35"/>
      <c r="B132" s="35"/>
      <c r="C132" s="53"/>
      <c r="D132" s="53"/>
      <c r="E132" s="53"/>
      <c r="F132" s="53"/>
      <c r="G132" s="53"/>
      <c r="H132" s="30"/>
      <c r="I132" s="30"/>
      <c r="J132" s="30"/>
      <c r="K132" s="30"/>
      <c r="L132" s="30"/>
      <c r="M132" s="30"/>
      <c r="N132" s="30"/>
      <c r="O132" s="50"/>
    </row>
    <row r="133" spans="1:16" x14ac:dyDescent="0.25">
      <c r="A133" s="35"/>
      <c r="B133" s="35"/>
      <c r="C133" s="53"/>
      <c r="D133" s="53"/>
      <c r="E133" s="53"/>
      <c r="F133" s="53"/>
      <c r="G133" s="53"/>
      <c r="H133" s="30"/>
      <c r="I133" s="30"/>
      <c r="J133" s="30"/>
      <c r="K133" s="30"/>
      <c r="L133" s="30"/>
      <c r="M133" s="30"/>
      <c r="N133" s="30"/>
      <c r="O133" s="32"/>
    </row>
    <row r="134" spans="1:16" s="3" customFormat="1" ht="21.75" customHeight="1" x14ac:dyDescent="0.2">
      <c r="A134" s="32"/>
      <c r="B134" s="3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32"/>
      <c r="P134" s="4"/>
    </row>
    <row r="135" spans="1:16" x14ac:dyDescent="0.25">
      <c r="A135" s="32"/>
      <c r="B135" s="32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2"/>
    </row>
    <row r="136" spans="1:16" x14ac:dyDescent="0.25">
      <c r="A136" s="35"/>
      <c r="B136" s="35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2"/>
    </row>
    <row r="137" spans="1:16" x14ac:dyDescent="0.25">
      <c r="A137" s="48"/>
      <c r="B137" s="48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2"/>
    </row>
    <row r="138" spans="1:16" x14ac:dyDescent="0.25">
      <c r="A138" s="35"/>
      <c r="B138" s="35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2"/>
    </row>
    <row r="139" spans="1:16" x14ac:dyDescent="0.25">
      <c r="A139" s="35"/>
      <c r="B139" s="35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2"/>
    </row>
    <row r="140" spans="1:16" x14ac:dyDescent="0.25">
      <c r="A140" s="35"/>
      <c r="B140" s="35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2"/>
    </row>
    <row r="141" spans="1:16" x14ac:dyDescent="0.25">
      <c r="A141" s="35"/>
      <c r="B141" s="35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2"/>
    </row>
    <row r="142" spans="1:16" x14ac:dyDescent="0.25">
      <c r="A142" s="35"/>
      <c r="B142" s="35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2"/>
    </row>
    <row r="143" spans="1:16" x14ac:dyDescent="0.25">
      <c r="A143" s="35"/>
      <c r="B143" s="35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2"/>
    </row>
    <row r="144" spans="1:16" x14ac:dyDescent="0.25">
      <c r="A144" s="35"/>
      <c r="B144" s="3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2"/>
    </row>
    <row r="145" spans="1:15" x14ac:dyDescent="0.25">
      <c r="A145" s="35"/>
      <c r="B145" s="35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2"/>
    </row>
    <row r="146" spans="1:15" x14ac:dyDescent="0.25">
      <c r="A146" s="35"/>
      <c r="B146" s="35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2"/>
    </row>
    <row r="147" spans="1:15" x14ac:dyDescent="0.25">
      <c r="A147" s="35"/>
      <c r="B147" s="35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2"/>
    </row>
    <row r="148" spans="1:15" x14ac:dyDescent="0.25">
      <c r="A148" s="35"/>
      <c r="B148" s="35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2"/>
    </row>
    <row r="149" spans="1:15" x14ac:dyDescent="0.25">
      <c r="A149" s="35"/>
      <c r="B149" s="35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2"/>
    </row>
    <row r="150" spans="1:15" x14ac:dyDescent="0.25">
      <c r="A150" s="35"/>
      <c r="B150" s="35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2"/>
    </row>
    <row r="151" spans="1:15" x14ac:dyDescent="0.25">
      <c r="A151" s="35"/>
      <c r="B151" s="35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2"/>
    </row>
    <row r="152" spans="1:15" x14ac:dyDescent="0.25">
      <c r="A152" s="35"/>
      <c r="B152" s="35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2"/>
    </row>
    <row r="153" spans="1:15" x14ac:dyDescent="0.25">
      <c r="A153" s="35"/>
      <c r="B153" s="35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2"/>
    </row>
    <row r="154" spans="1:15" x14ac:dyDescent="0.25">
      <c r="A154" s="35"/>
      <c r="B154" s="35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2"/>
    </row>
    <row r="155" spans="1:15" x14ac:dyDescent="0.25">
      <c r="A155" s="35"/>
      <c r="B155" s="35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2"/>
    </row>
    <row r="156" spans="1:15" x14ac:dyDescent="0.25">
      <c r="A156" s="35"/>
      <c r="B156" s="35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2"/>
    </row>
    <row r="157" spans="1:15" x14ac:dyDescent="0.25">
      <c r="A157" s="35"/>
      <c r="B157" s="35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2"/>
    </row>
    <row r="158" spans="1:15" ht="21" customHeight="1" x14ac:dyDescent="0.25">
      <c r="A158" s="32"/>
      <c r="B158" s="3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32"/>
    </row>
    <row r="159" spans="1:15" x14ac:dyDescent="0.25">
      <c r="A159" s="32"/>
      <c r="B159" s="32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2"/>
    </row>
    <row r="160" spans="1:15" ht="18.75" x14ac:dyDescent="0.3">
      <c r="A160" s="51"/>
      <c r="B160" s="51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2"/>
    </row>
    <row r="161" spans="1:16" x14ac:dyDescent="0.25">
      <c r="A161" s="32"/>
      <c r="B161" s="32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2"/>
    </row>
    <row r="162" spans="1:16" s="3" customFormat="1" ht="14.25" x14ac:dyDescent="0.2">
      <c r="A162" s="32"/>
      <c r="B162" s="3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"/>
      <c r="P162" s="4"/>
    </row>
    <row r="163" spans="1:16" x14ac:dyDescent="0.25">
      <c r="A163" s="32"/>
      <c r="B163" s="32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2"/>
    </row>
    <row r="164" spans="1:16" x14ac:dyDescent="0.25">
      <c r="A164" s="48"/>
      <c r="B164" s="48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2"/>
    </row>
    <row r="165" spans="1:16" x14ac:dyDescent="0.25">
      <c r="A165" s="35"/>
      <c r="B165" s="35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2"/>
    </row>
    <row r="166" spans="1:16" x14ac:dyDescent="0.25">
      <c r="A166" s="35"/>
      <c r="B166" s="35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2"/>
    </row>
    <row r="167" spans="1:16" x14ac:dyDescent="0.25">
      <c r="A167" s="35"/>
      <c r="B167" s="35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2"/>
    </row>
    <row r="168" spans="1:16" x14ac:dyDescent="0.25">
      <c r="A168" s="35"/>
      <c r="B168" s="35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2"/>
    </row>
    <row r="169" spans="1:16" x14ac:dyDescent="0.25">
      <c r="A169" s="35"/>
      <c r="B169" s="35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2"/>
    </row>
    <row r="170" spans="1:16" x14ac:dyDescent="0.25">
      <c r="A170" s="35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2"/>
    </row>
    <row r="171" spans="1:16" x14ac:dyDescent="0.25">
      <c r="A171" s="35"/>
      <c r="B171" s="35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2"/>
    </row>
    <row r="172" spans="1:16" x14ac:dyDescent="0.25">
      <c r="A172" s="35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2"/>
    </row>
    <row r="173" spans="1:16" x14ac:dyDescent="0.25">
      <c r="A173" s="35"/>
      <c r="B173" s="35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2"/>
    </row>
    <row r="174" spans="1:16" x14ac:dyDescent="0.25">
      <c r="A174" s="35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2"/>
    </row>
    <row r="175" spans="1:16" x14ac:dyDescent="0.25">
      <c r="A175" s="35"/>
      <c r="B175" s="35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2"/>
    </row>
    <row r="176" spans="1:16" x14ac:dyDescent="0.25">
      <c r="A176" s="35"/>
      <c r="B176" s="35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2"/>
    </row>
    <row r="177" spans="1:15" x14ac:dyDescent="0.25">
      <c r="A177" s="35"/>
      <c r="B177" s="35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2"/>
    </row>
    <row r="178" spans="1:15" x14ac:dyDescent="0.25">
      <c r="A178" s="35"/>
      <c r="B178" s="35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2"/>
    </row>
    <row r="179" spans="1:15" x14ac:dyDescent="0.25">
      <c r="A179" s="35"/>
      <c r="B179" s="3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2"/>
    </row>
    <row r="180" spans="1:15" x14ac:dyDescent="0.25">
      <c r="A180" s="35"/>
      <c r="B180" s="35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2"/>
    </row>
    <row r="181" spans="1:15" x14ac:dyDescent="0.25">
      <c r="A181" s="35"/>
      <c r="B181" s="35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2"/>
    </row>
    <row r="182" spans="1:15" x14ac:dyDescent="0.25">
      <c r="A182" s="35"/>
      <c r="B182" s="35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2"/>
    </row>
    <row r="183" spans="1:15" x14ac:dyDescent="0.25">
      <c r="A183" s="35"/>
      <c r="B183" s="35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2"/>
    </row>
    <row r="184" spans="1:15" x14ac:dyDescent="0.25">
      <c r="A184" s="35"/>
      <c r="B184" s="35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2"/>
    </row>
    <row r="185" spans="1:15" x14ac:dyDescent="0.25">
      <c r="A185" s="35"/>
      <c r="B185" s="35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2"/>
    </row>
    <row r="186" spans="1:15" x14ac:dyDescent="0.25">
      <c r="A186" s="35"/>
      <c r="B186" s="35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2"/>
    </row>
    <row r="187" spans="1:15" x14ac:dyDescent="0.25">
      <c r="A187" s="35"/>
      <c r="B187" s="35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2"/>
    </row>
    <row r="188" spans="1:15" ht="21" customHeight="1" x14ac:dyDescent="0.25">
      <c r="A188" s="32"/>
      <c r="B188" s="32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32"/>
    </row>
    <row r="189" spans="1:15" x14ac:dyDescent="0.25">
      <c r="A189" s="35"/>
      <c r="B189" s="3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32"/>
    </row>
    <row r="190" spans="1:15" x14ac:dyDescent="0.25">
      <c r="A190" s="35"/>
      <c r="B190" s="3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32"/>
    </row>
    <row r="191" spans="1:15" x14ac:dyDescent="0.25">
      <c r="A191" s="32"/>
      <c r="B191" s="32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2"/>
    </row>
    <row r="192" spans="1:15" x14ac:dyDescent="0.25">
      <c r="A192" s="35"/>
      <c r="B192" s="35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2"/>
    </row>
    <row r="193" spans="1:16" x14ac:dyDescent="0.25">
      <c r="A193" s="35"/>
      <c r="B193" s="35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2"/>
    </row>
    <row r="194" spans="1:16" ht="21" customHeight="1" x14ac:dyDescent="0.25">
      <c r="A194" s="35"/>
      <c r="B194" s="35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32"/>
    </row>
    <row r="195" spans="1:16" x14ac:dyDescent="0.25">
      <c r="A195" s="35"/>
      <c r="B195" s="35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2"/>
    </row>
    <row r="196" spans="1:16" ht="18.75" x14ac:dyDescent="0.3">
      <c r="A196" s="51"/>
      <c r="B196" s="51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2"/>
    </row>
    <row r="197" spans="1:16" x14ac:dyDescent="0.25">
      <c r="A197" s="35"/>
      <c r="B197" s="35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2"/>
    </row>
    <row r="198" spans="1:16" s="3" customFormat="1" ht="14.25" x14ac:dyDescent="0.2">
      <c r="A198" s="32"/>
      <c r="B198" s="3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4"/>
      <c r="P198" s="4"/>
    </row>
    <row r="199" spans="1:16" x14ac:dyDescent="0.25">
      <c r="A199" s="35"/>
      <c r="B199" s="35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2"/>
    </row>
    <row r="200" spans="1:16" x14ac:dyDescent="0.25">
      <c r="A200" s="32"/>
      <c r="B200" s="32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2"/>
    </row>
    <row r="201" spans="1:16" x14ac:dyDescent="0.25">
      <c r="A201" s="35"/>
      <c r="B201" s="35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2"/>
    </row>
    <row r="202" spans="1:16" x14ac:dyDescent="0.25">
      <c r="A202" s="35"/>
      <c r="B202" s="35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2"/>
    </row>
    <row r="203" spans="1:16" x14ac:dyDescent="0.25">
      <c r="A203" s="35"/>
      <c r="B203" s="35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2"/>
    </row>
    <row r="204" spans="1:16" x14ac:dyDescent="0.25">
      <c r="A204" s="35"/>
      <c r="B204" s="35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2"/>
    </row>
    <row r="205" spans="1:16" s="3" customFormat="1" ht="21" customHeight="1" x14ac:dyDescent="0.2">
      <c r="A205" s="32"/>
      <c r="B205" s="32"/>
      <c r="C205" s="56"/>
      <c r="D205" s="56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32"/>
      <c r="P205" s="4"/>
    </row>
    <row r="206" spans="1:16" ht="21" customHeight="1" x14ac:dyDescent="0.25">
      <c r="A206" s="35"/>
      <c r="B206" s="35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2"/>
    </row>
    <row r="207" spans="1:16" ht="21" customHeight="1" x14ac:dyDescent="0.25">
      <c r="A207" s="32"/>
      <c r="B207" s="32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32"/>
    </row>
    <row r="208" spans="1:16" x14ac:dyDescent="0.25">
      <c r="A208" s="35"/>
      <c r="B208" s="35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2"/>
    </row>
    <row r="209" spans="1:16" x14ac:dyDescent="0.25">
      <c r="A209" s="35"/>
      <c r="B209" s="35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2"/>
    </row>
    <row r="210" spans="1:16" x14ac:dyDescent="0.25">
      <c r="A210" s="32"/>
      <c r="B210" s="32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2"/>
    </row>
    <row r="211" spans="1:16" x14ac:dyDescent="0.25">
      <c r="A211" s="35"/>
      <c r="B211" s="35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2"/>
    </row>
    <row r="212" spans="1:16" x14ac:dyDescent="0.25">
      <c r="A212" s="35"/>
      <c r="B212" s="35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2"/>
    </row>
    <row r="213" spans="1:16" x14ac:dyDescent="0.25">
      <c r="A213" s="35"/>
      <c r="B213" s="35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2"/>
    </row>
    <row r="214" spans="1:16" x14ac:dyDescent="0.25">
      <c r="A214" s="35"/>
      <c r="B214" s="35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2"/>
    </row>
    <row r="215" spans="1:16" x14ac:dyDescent="0.25">
      <c r="A215" s="35"/>
      <c r="B215" s="3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2"/>
    </row>
    <row r="216" spans="1:16" s="3" customFormat="1" ht="14.25" x14ac:dyDescent="0.2">
      <c r="A216" s="32"/>
      <c r="B216" s="3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32"/>
      <c r="P216" s="4"/>
    </row>
    <row r="217" spans="1:16" ht="21" customHeight="1" x14ac:dyDescent="0.25">
      <c r="A217" s="35"/>
      <c r="B217" s="35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2"/>
    </row>
    <row r="218" spans="1:16" ht="21" customHeight="1" x14ac:dyDescent="0.25">
      <c r="A218" s="32"/>
      <c r="B218" s="32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32"/>
    </row>
    <row r="219" spans="1:16" x14ac:dyDescent="0.25">
      <c r="A219" s="35"/>
      <c r="B219" s="35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2"/>
    </row>
    <row r="220" spans="1:16" x14ac:dyDescent="0.25">
      <c r="A220" s="35"/>
      <c r="B220" s="35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2"/>
    </row>
    <row r="221" spans="1:16" x14ac:dyDescent="0.25">
      <c r="A221" s="35"/>
      <c r="B221" s="35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2"/>
    </row>
    <row r="222" spans="1:16" x14ac:dyDescent="0.25">
      <c r="A222" s="35"/>
      <c r="B222" s="35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2"/>
    </row>
    <row r="223" spans="1:16" ht="18.75" x14ac:dyDescent="0.3">
      <c r="A223" s="51"/>
      <c r="B223" s="51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2"/>
    </row>
    <row r="224" spans="1:16" x14ac:dyDescent="0.25">
      <c r="A224" s="35"/>
      <c r="B224" s="35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2"/>
    </row>
    <row r="225" spans="1:16" s="3" customFormat="1" ht="14.25" x14ac:dyDescent="0.2">
      <c r="A225" s="32"/>
      <c r="B225" s="3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4"/>
      <c r="P225" s="4"/>
    </row>
    <row r="226" spans="1:16" x14ac:dyDescent="0.25">
      <c r="A226" s="35"/>
      <c r="B226" s="35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2"/>
    </row>
    <row r="227" spans="1:16" x14ac:dyDescent="0.25">
      <c r="A227" s="32"/>
      <c r="B227" s="32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2"/>
    </row>
    <row r="228" spans="1:16" ht="21" customHeight="1" x14ac:dyDescent="0.25">
      <c r="A228" s="35"/>
      <c r="B228" s="35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2"/>
    </row>
    <row r="229" spans="1:16" s="3" customFormat="1" ht="21" customHeight="1" x14ac:dyDescent="0.2">
      <c r="A229" s="32"/>
      <c r="B229" s="3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32"/>
      <c r="P229" s="4"/>
    </row>
    <row r="230" spans="1:16" x14ac:dyDescent="0.25">
      <c r="A230" s="35"/>
      <c r="B230" s="35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2"/>
    </row>
    <row r="231" spans="1:16" x14ac:dyDescent="0.25">
      <c r="A231" s="35"/>
      <c r="B231" s="35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2"/>
    </row>
    <row r="232" spans="1:16" x14ac:dyDescent="0.25">
      <c r="A232" s="35"/>
      <c r="B232" s="35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2"/>
    </row>
    <row r="233" spans="1:16" x14ac:dyDescent="0.25">
      <c r="A233" s="35"/>
      <c r="B233" s="35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2"/>
    </row>
    <row r="234" spans="1:16" x14ac:dyDescent="0.25">
      <c r="A234" s="35"/>
      <c r="B234" s="35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2"/>
    </row>
    <row r="235" spans="1:16" x14ac:dyDescent="0.25">
      <c r="A235" s="35"/>
      <c r="B235" s="35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2"/>
    </row>
    <row r="236" spans="1:16" x14ac:dyDescent="0.25">
      <c r="A236" s="35"/>
      <c r="B236" s="35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2"/>
    </row>
    <row r="237" spans="1:16" x14ac:dyDescent="0.25">
      <c r="A237" s="35"/>
      <c r="B237" s="35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2"/>
    </row>
    <row r="238" spans="1:16" x14ac:dyDescent="0.25">
      <c r="A238" s="35"/>
      <c r="B238" s="35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2"/>
    </row>
    <row r="239" spans="1:16" x14ac:dyDescent="0.25">
      <c r="A239" s="35"/>
      <c r="B239" s="35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2"/>
    </row>
    <row r="240" spans="1:16" x14ac:dyDescent="0.25">
      <c r="A240" s="35"/>
      <c r="B240" s="35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2"/>
    </row>
    <row r="241" spans="1:16" x14ac:dyDescent="0.25">
      <c r="A241" s="35"/>
      <c r="B241" s="35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2"/>
    </row>
    <row r="242" spans="1:16" x14ac:dyDescent="0.25">
      <c r="A242" s="35"/>
      <c r="B242" s="35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2"/>
    </row>
    <row r="243" spans="1:16" s="3" customFormat="1" ht="21" customHeight="1" x14ac:dyDescent="0.2">
      <c r="A243" s="32"/>
      <c r="B243" s="3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32"/>
      <c r="P243" s="4"/>
    </row>
    <row r="244" spans="1:16" s="3" customFormat="1" ht="21" customHeight="1" x14ac:dyDescent="0.2">
      <c r="A244" s="32"/>
      <c r="B244" s="3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32"/>
      <c r="P244" s="4"/>
    </row>
    <row r="245" spans="1:16" x14ac:dyDescent="0.25">
      <c r="A245" s="35"/>
      <c r="B245" s="35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2"/>
    </row>
    <row r="246" spans="1:16" x14ac:dyDescent="0.25">
      <c r="A246" s="35"/>
      <c r="B246" s="35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2"/>
    </row>
    <row r="247" spans="1:16" x14ac:dyDescent="0.25">
      <c r="A247" s="35"/>
      <c r="B247" s="35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2"/>
    </row>
    <row r="248" spans="1:16" x14ac:dyDescent="0.25">
      <c r="A248" s="35"/>
      <c r="B248" s="35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2"/>
    </row>
    <row r="249" spans="1:16" x14ac:dyDescent="0.25">
      <c r="A249" s="35"/>
      <c r="B249" s="35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2"/>
    </row>
    <row r="250" spans="1:16" ht="21" customHeight="1" x14ac:dyDescent="0.25">
      <c r="A250" s="32"/>
      <c r="B250" s="3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32"/>
    </row>
    <row r="251" spans="1:16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2"/>
    </row>
    <row r="252" spans="1:16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2"/>
    </row>
    <row r="253" spans="1:16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2"/>
    </row>
    <row r="254" spans="1:16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2"/>
    </row>
    <row r="255" spans="1:16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2"/>
    </row>
    <row r="256" spans="1:16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2"/>
    </row>
    <row r="257" spans="1:1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2"/>
    </row>
    <row r="258" spans="1:1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2"/>
    </row>
    <row r="259" spans="1:1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2"/>
    </row>
    <row r="260" spans="1:1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2"/>
    </row>
    <row r="261" spans="1:1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2"/>
    </row>
    <row r="262" spans="1:1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2"/>
    </row>
    <row r="263" spans="1:1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2"/>
    </row>
    <row r="264" spans="1:1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2"/>
    </row>
    <row r="265" spans="1:1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2"/>
    </row>
    <row r="266" spans="1:1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2"/>
    </row>
    <row r="267" spans="1:1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2"/>
    </row>
    <row r="268" spans="1:1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2"/>
    </row>
  </sheetData>
  <pageMargins left="0.78740157480314965" right="0.78740157480314965" top="1.1811023622047245" bottom="0.78740157480314965" header="0.47244094488188981" footer="0.47244094488188981"/>
  <pageSetup paperSize="9" firstPageNumber="8" orientation="portrait" horizontalDpi="4294967292" verticalDpi="300" r:id="rId1"/>
  <headerFooter alignWithMargins="0">
    <oddFooter xml:space="preserve">&amp;C
</oddFooter>
  </headerFooter>
  <rowBreaks count="4" manualBreakCount="4">
    <brk id="121" max="16383" man="1"/>
    <brk id="158" max="16383" man="1"/>
    <brk id="194" max="16383" man="1"/>
    <brk id="2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Noter</vt:lpstr>
      <vt:lpstr>Noter!Udskriftsområde</vt:lpstr>
      <vt:lpstr>Noter!Udskriftstitler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Rønsch</dc:creator>
  <cp:lastModifiedBy>Georg Rønsch</cp:lastModifiedBy>
  <dcterms:created xsi:type="dcterms:W3CDTF">2016-02-14T09:03:30Z</dcterms:created>
  <dcterms:modified xsi:type="dcterms:W3CDTF">2016-02-14T09:07:11Z</dcterms:modified>
</cp:coreProperties>
</file>